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진단_25문항" sheetId="2" state="visible" r:id="rId2"/>
    <sheet xmlns:r="http://schemas.openxmlformats.org/officeDocument/2006/relationships" name="점수계산" sheetId="3" state="visible" r:id="rId3"/>
    <sheet xmlns:r="http://schemas.openxmlformats.org/officeDocument/2006/relationships" name="결과리포트" sheetId="4" state="visible" r:id="rId4"/>
    <sheet xmlns:r="http://schemas.openxmlformats.org/officeDocument/2006/relationships" name="5세그먼트_처방" sheetId="5" state="visible" r:id="rId5"/>
    <sheet xmlns:r="http://schemas.openxmlformats.org/officeDocument/2006/relationships" name="부서별_매핑" sheetId="6" state="visible" r:id="rId6"/>
    <sheet xmlns:r="http://schemas.openxmlformats.org/officeDocument/2006/relationships" name="갭_분석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6">
    <font>
      <name val="Calibri"/>
      <family val="2"/>
      <color theme="1"/>
      <sz val="11"/>
      <scheme val="minor"/>
    </font>
    <font>
      <name val="맑은 고딕"/>
      <b val="1"/>
      <color rgb="001E40AF"/>
      <sz val="20"/>
    </font>
    <font>
      <name val="맑은 고딕"/>
      <color rgb="006B7280"/>
      <sz val="11"/>
    </font>
    <font>
      <name val="맑은 고딕"/>
      <b val="1"/>
      <color rgb="001E40AF"/>
      <sz val="14"/>
    </font>
    <font>
      <name val="맑은 고딕"/>
      <b val="1"/>
      <color rgb="001E40AF"/>
      <sz val="11"/>
    </font>
    <font>
      <name val="맑은 고딕"/>
      <sz val="11"/>
    </font>
    <font>
      <name val="맑은 고딕"/>
      <i val="1"/>
      <color rgb="006B7280"/>
      <sz val="10"/>
    </font>
    <font>
      <name val="맑은 고딕"/>
      <b val="1"/>
      <sz val="11"/>
    </font>
    <font>
      <name val="맑은 고딕"/>
      <b val="1"/>
      <color rgb="00FFFFFF"/>
      <sz val="11"/>
    </font>
    <font>
      <name val="맑은 고딕"/>
      <b val="1"/>
      <i val="1"/>
      <color rgb="001E40AF"/>
      <sz val="13"/>
    </font>
    <font>
      <name val="맑은 고딕"/>
      <color rgb="006B7280"/>
      <sz val="10"/>
    </font>
    <font>
      <name val="맑은 고딕"/>
      <b val="1"/>
      <color rgb="001E40AF"/>
      <sz val="16"/>
    </font>
    <font>
      <name val="맑은 고딕"/>
      <b val="1"/>
      <sz val="12"/>
    </font>
    <font>
      <name val="맑은 고딕"/>
      <b val="1"/>
      <color rgb="001E40AF"/>
      <sz val="12"/>
    </font>
    <font>
      <name val="맑은 고딕"/>
      <b val="1"/>
      <color rgb="00B45309"/>
      <sz val="14"/>
    </font>
    <font>
      <name val="맑은 고딕"/>
      <b val="1"/>
      <color rgb="00FFFFFF"/>
      <sz val="16"/>
    </font>
    <font>
      <name val="맑은 고딕"/>
      <b val="1"/>
      <color rgb="001E40AF"/>
      <sz val="18"/>
    </font>
    <font>
      <name val="맑은 고딕"/>
      <b val="1"/>
      <color rgb="00047857"/>
      <sz val="11"/>
    </font>
    <font>
      <name val="맑은 고딕"/>
      <b val="1"/>
      <color rgb="00B45309"/>
      <sz val="11"/>
    </font>
    <font>
      <name val="맑은 고딕"/>
      <b val="1"/>
      <color rgb="00B91C1C"/>
      <sz val="11"/>
    </font>
    <font>
      <name val="맑은 고딕"/>
      <b val="1"/>
      <color rgb="00C2410C"/>
      <sz val="11"/>
    </font>
    <font>
      <name val="맑은 고딕"/>
      <b val="1"/>
      <color rgb="00047857"/>
      <sz val="14"/>
    </font>
    <font>
      <name val="맑은 고딕"/>
      <b val="1"/>
      <color rgb="00B91C1C"/>
      <sz val="14"/>
    </font>
    <font>
      <name val="맑은 고딕"/>
      <i val="1"/>
      <color rgb="001E40AF"/>
      <sz val="11"/>
    </font>
    <font>
      <name val="맑은 고딕"/>
      <sz val="10"/>
    </font>
    <font>
      <name val="맑은 고딕"/>
      <color theme="1"/>
      <sz val="11"/>
    </font>
  </fonts>
  <fills count="11">
    <fill>
      <patternFill/>
    </fill>
    <fill>
      <patternFill patternType="gray125"/>
    </fill>
    <fill>
      <patternFill patternType="solid">
        <fgColor rgb="00FEE2E2"/>
      </patternFill>
    </fill>
    <fill>
      <patternFill patternType="solid">
        <fgColor rgb="00FEF3C7"/>
      </patternFill>
    </fill>
    <fill>
      <patternFill patternType="solid">
        <fgColor rgb="00D1FAE5"/>
      </patternFill>
    </fill>
    <fill>
      <patternFill patternType="solid">
        <fgColor rgb="001E40AF"/>
      </patternFill>
    </fill>
    <fill>
      <patternFill patternType="solid">
        <fgColor rgb="00047857"/>
      </patternFill>
    </fill>
    <fill>
      <patternFill patternType="solid">
        <fgColor rgb="00B45309"/>
      </patternFill>
    </fill>
    <fill>
      <patternFill patternType="solid">
        <fgColor rgb="00C2410C"/>
      </patternFill>
    </fill>
    <fill>
      <patternFill patternType="solid">
        <fgColor rgb="00B91C1C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 wrapText="1"/>
    </xf>
    <xf numFmtId="0" fontId="25" fillId="0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11" fillId="0" borderId="0" pivotButton="0" quotePrefix="0" xfId="0"/>
    <xf numFmtId="2" fontId="12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2" fontId="13" fillId="0" borderId="1" pivotButton="0" quotePrefix="0" xfId="0"/>
    <xf numFmtId="0" fontId="0" fillId="0" borderId="1" pivotButton="0" quotePrefix="0" xfId="0"/>
    <xf numFmtId="1" fontId="14" fillId="0" borderId="1" pivotButton="0" quotePrefix="0" xfId="0"/>
    <xf numFmtId="0" fontId="15" fillId="5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pivotButton="0" quotePrefix="0" xfId="0"/>
    <xf numFmtId="164" fontId="25" fillId="3" borderId="1" pivotButton="0" quotePrefix="0" xfId="0"/>
    <xf numFmtId="49" fontId="25" fillId="3" borderId="1" pivotButton="0" quotePrefix="0" xfId="0"/>
    <xf numFmtId="0" fontId="16" fillId="10" borderId="1" applyAlignment="1" pivotButton="0" quotePrefix="0" xfId="0">
      <alignment horizontal="center" vertical="center" wrapText="1"/>
    </xf>
    <xf numFmtId="0" fontId="17" fillId="0" borderId="1" pivotButton="0" quotePrefix="0" xfId="0"/>
    <xf numFmtId="9" fontId="25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19" fillId="0" borderId="1" pivotButton="0" quotePrefix="0" xfId="0"/>
    <xf numFmtId="0" fontId="18" fillId="0" borderId="1" pivotButton="0" quotePrefix="0" xfId="0"/>
    <xf numFmtId="0" fontId="20" fillId="0" borderId="1" pivotButton="0" quotePrefix="0" xfId="0"/>
    <xf numFmtId="0" fontId="21" fillId="0" borderId="0" pivotButton="0" quotePrefix="0" xfId="0"/>
    <xf numFmtId="0" fontId="22" fillId="0" borderId="0" pivotButton="0" quotePrefix="0" xfId="0"/>
    <xf numFmtId="0" fontId="7" fillId="0" borderId="1" applyAlignment="1" pivotButton="0" quotePrefix="0" xfId="0">
      <alignment horizontal="center" vertical="center" wrapText="1"/>
    </xf>
    <xf numFmtId="2" fontId="25" fillId="0" borderId="1" applyAlignment="1" pivotButton="0" quotePrefix="0" xfId="0">
      <alignment horizontal="center" vertical="center" wrapText="1"/>
    </xf>
    <xf numFmtId="0" fontId="23" fillId="1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2" fontId="0" fillId="3" borderId="1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4" fillId="2" borderId="1" applyAlignment="1" pivotButton="0" quotePrefix="0" xfId="0">
      <alignment horizontal="left" vertical="center" wrapText="1"/>
    </xf>
    <xf numFmtId="0" fontId="24" fillId="3" borderId="1" applyAlignment="1" pivotButton="0" quotePrefix="0" xfId="0">
      <alignment horizontal="left" vertical="center" wrapText="1"/>
    </xf>
    <xf numFmtId="0" fontId="24" fillId="4" borderId="1" applyAlignment="1" pivotButton="0" quotePrefix="0" xfId="0">
      <alignment horizontal="left" vertical="center" wrapText="1"/>
    </xf>
    <xf numFmtId="2" fontId="25" fillId="3" borderId="1" applyAlignment="1" pivotButton="0" quotePrefix="0" xfId="0">
      <alignment horizontal="center" vertical="center" wrapText="1"/>
    </xf>
    <xf numFmtId="2" fontId="7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8">
    <dxf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1FAE5"/>
        </patternFill>
      </fill>
    </dxf>
    <dxf>
      <font>
        <name val="맑은 고딕"/>
        <b val="1"/>
        <color rgb="00FFFFFF"/>
      </font>
      <fill>
        <patternFill patternType="solid">
          <fgColor rgb="00047857"/>
        </patternFill>
      </fill>
    </dxf>
    <dxf>
      <font>
        <name val="맑은 고딕"/>
        <b val="1"/>
        <color rgb="00FFFFFF"/>
      </font>
      <fill>
        <patternFill patternType="solid">
          <fgColor rgb="00B45309"/>
        </patternFill>
      </fill>
    </dxf>
    <dxf>
      <font>
        <name val="맑은 고딕"/>
        <b val="1"/>
        <color rgb="00FFFFFF"/>
      </font>
      <fill>
        <patternFill patternType="solid">
          <fgColor rgb="00C2410C"/>
        </patternFill>
      </fill>
    </dxf>
    <dxf>
      <font>
        <name val="맑은 고딕"/>
        <b val="1"/>
        <color rgb="00FFFFFF"/>
      </font>
      <fill>
        <patternFill patternType="solid">
          <fgColor rgb="00B91C1C"/>
        </patternFill>
      </fill>
    </dxf>
    <dxf>
      <font>
        <name val="맑은 고딕"/>
        <b val="1"/>
        <color rgb="00FFFFFF"/>
      </font>
      <fill>
        <patternFill patternType="solid">
          <fgColor rgb="001E40A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ITCL</author>
  </authors>
  <commentList>
    <comment ref="C2" authorId="0" shapeId="0">
      <text>
        <t>임원 회의 안건에 AI 의제가 정기적으로 오르고, 의사결정자 간 우선순위가 일치하는지 떠올려보세요.</t>
      </text>
    </comment>
    <comment ref="C3" authorId="0" shapeId="0">
      <text>
        <t>KPI 없이 도입만 하면 안주하기 쉽지요.</t>
      </text>
    </comment>
    <comment ref="C4" authorId="0" shapeId="0">
      <text>
        <t>단순 자동화 vs 모델 재구성 — 우리 회사 관점은 어느 쪽인가요?</t>
      </text>
    </comment>
    <comment ref="C5" authorId="0" shapeId="0">
      <text>
        <t>실행 가능한 마일스톤·예산·담당자가 정해진 로드맵을 말합니다.</t>
      </text>
    </comment>
    <comment ref="C6" authorId="0" shapeId="0">
      <text>
        <t>부서 일부만 받는 게 아니라, 임직원 다수가 접근 가능해야 합니다.</t>
      </text>
    </comment>
    <comment ref="C7" authorId="0" shapeId="0">
      <text>
        <t>데이터 사일로가 깨지지 않으면 에이전트는 무력합니다.</t>
      </text>
    </comment>
    <comment ref="C8" authorId="0" shapeId="0">
      <text>
        <t>BNY가 디지털 직원 150명에게 사번을 준 그 개념입니다.</t>
      </text>
    </comment>
    <comment ref="C9" authorId="0" shapeId="0">
      <text>
        <t>한국 금융·공공의 가장 큰 함정. 막거나, 풀거나가 아니라 '관제'가 정답입니다.</t>
      </text>
    </comment>
    <comment ref="C10" authorId="0" shapeId="0">
      <text>
        <t>PDF로만 있는 가이드라인은 없는 것과 같습니다.</t>
      </text>
    </comment>
    <comment ref="C11" authorId="0" shapeId="0">
      <text>
        <t>Judgment Architecture의 'Escalation design' 영역입니다.</t>
      </text>
    </comment>
    <comment ref="C12" authorId="0" shapeId="0">
      <text>
        <t>한국 기업 결재 라인과 정면 충돌하지 않으면서도 도입 가능한 구조입니다.</t>
      </text>
    </comment>
    <comment ref="C13" authorId="0" shapeId="0">
      <text>
        <t>50개 파일럿보다 1개의 완전 재설계가 강력합니다 — MS Cloud SC 32,200시간 절감 사례.</t>
      </text>
    </comment>
    <comment ref="C14" authorId="0" shapeId="0">
      <text>
        <t>이 매핑이 곧 AI 전략입니다 — Microsoft Operating Model Guide.</t>
      </text>
    </comment>
    <comment ref="C15" authorId="0" shapeId="0">
      <text>
        <t>AI가 자동 결재가 아니라, 어디까지 자율인지를 정해두는 것입니다.</t>
      </text>
    </comment>
    <comment ref="C16" authorId="0" shapeId="0">
      <text>
        <t>한국 조직이 가장 약한 부분 — 추가는 쉬워도 제거는 어렵지요.</t>
      </text>
    </comment>
    <comment ref="C17" authorId="0" shapeId="0">
      <text>
        <t>매니저 모델링은 +17pt AI 가치 인식, +30pt 에이전트 신뢰도 효과 (MS People Science).</t>
      </text>
    </comment>
    <comment ref="C18" authorId="0" shapeId="0">
      <text>
        <t>실패해도 괜찮은 분위기가 +20pt AI 준비도 효과를 만듭니다.</t>
      </text>
    </comment>
    <comment ref="C19" authorId="0" shapeId="0">
      <text>
        <t>APAC 매니저 52%가 AI 트레이닝을 핵심 책임으로 인식 — 우리는요?</t>
      </text>
    </comment>
    <comment ref="C20" authorId="0" shapeId="0">
      <text>
        <t>매니저의 56%는 본인도 헤맨다고 응답합니다 — 매니저 지원이 핵심.</t>
      </text>
    </comment>
    <comment ref="C21" authorId="0" shapeId="0">
      <text>
        <t>단순 명령어 입력 vs 협업 — APAC 직원 52%는 사고 파트너로 인식.</t>
      </text>
    </comment>
    <comment ref="C22" authorId="0" shapeId="0">
      <text>
        <t>리더 78%가 AI 특화 직무 채용 검토, 프런티어 펌은 95% — 우리는?</t>
      </text>
    </comment>
    <comment ref="C23" authorId="0" shapeId="0">
      <text>
        <t>리더 66%는 'AI 스킬 없으면 안 뽑는다'고 응답 (2024 WTI).</t>
      </text>
    </comment>
    <comment ref="C24" authorId="0" shapeId="0">
      <text>
        <t>배포가 아니라 학습 시스템. 한국식 월간 보고와 결합 가능합니다.</t>
      </text>
    </comment>
    <comment ref="C25" authorId="0" shapeId="0">
      <text>
        <t>실패 공유가 없으면 학습은 일어나지 않습니다.</t>
      </text>
    </comment>
    <comment ref="C26" authorId="0" shapeId="0">
      <text>
        <t>재설계 보상 비율 13% (글로벌) — 한국은 더 낮습니다.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6B7280"/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36" customWidth="1" min="4" max="4"/>
    <col width="28" customWidth="1" min="5" max="5"/>
    <col width="10" customWidth="1" min="6" max="6"/>
  </cols>
  <sheetData>
    <row r="1" ht="36" customHeight="1">
      <c r="A1" s="1" t="inlineStr">
        <is>
          <t>ITCL AI 조직 성숙도 진단 시트 (5-Segment Diagnostic)</t>
        </is>
      </c>
    </row>
    <row r="2">
      <c r="A2" s="2" t="inlineStr">
        <is>
          <t>Microsoft Work Trend Index 2025/2026 + Frontier Firm Operating Model — 한국 B2B 조직 적용판</t>
        </is>
      </c>
    </row>
    <row r="3"/>
    <row r="4">
      <c r="A4" s="3" t="inlineStr">
        <is>
          <t>사용 방법 (How to Use)</t>
        </is>
      </c>
    </row>
    <row r="5">
      <c r="A5" s="4" t="inlineStr">
        <is>
          <t>1</t>
        </is>
      </c>
      <c r="B5" s="5" t="inlineStr">
        <is>
          <t>진단_25문항 시트로 이동 — 25개 질문에 1~5점 응답</t>
        </is>
      </c>
      <c r="E5" s="6" t="inlineStr">
        <is>
          <t>Go to '진단_25문항' sheet — answer 25 questions on a 1-5 Likert scale</t>
        </is>
      </c>
    </row>
    <row r="6">
      <c r="A6" s="4" t="inlineStr">
        <is>
          <t>2</t>
        </is>
      </c>
      <c r="B6" s="5" t="inlineStr">
        <is>
          <t>각 응답은 정수 1(전혀 아니다) ~ 5(매우 그렇다)</t>
        </is>
      </c>
      <c r="E6" s="6" t="inlineStr">
        <is>
          <t>Each response is an integer 1 (strongly disagree) – 5 (strongly agree)</t>
        </is>
      </c>
    </row>
    <row r="7">
      <c r="A7" s="4" t="inlineStr">
        <is>
          <t>3</t>
        </is>
      </c>
      <c r="B7" s="5" t="inlineStr">
        <is>
          <t>점수계산 시트에서 7차원 점수 + 5세그먼트 자동 분류 확인</t>
        </is>
      </c>
      <c r="E7" s="6" t="inlineStr">
        <is>
          <t>Open '점수계산' to see 7-dimension averages + 5-segment auto-classification</t>
        </is>
      </c>
    </row>
    <row r="8">
      <c r="A8" s="4" t="inlineStr">
        <is>
          <t>4</t>
        </is>
      </c>
      <c r="B8" s="5" t="inlineStr">
        <is>
          <t>결과리포트 시트에서 KPI / 강·약점 / 90일 권장 액션 확인</t>
        </is>
      </c>
      <c r="E8" s="6" t="inlineStr">
        <is>
          <t>Review '결과리포트' for KPIs, strengths/weaknesses, 90-day recommended actions</t>
        </is>
      </c>
    </row>
    <row r="9">
      <c r="A9" s="4" t="inlineStr">
        <is>
          <t>5</t>
        </is>
      </c>
      <c r="B9" s="5" t="inlineStr">
        <is>
          <t>부서별_매핑·갭_분석 시트로 조직 단위 후속 분석 진행</t>
        </is>
      </c>
      <c r="E9" s="6" t="inlineStr">
        <is>
          <t>Use '부서별_매핑' and '갭_분석' for follow-on departmental and gap analyses</t>
        </is>
      </c>
    </row>
    <row r="10"/>
    <row r="11">
      <c r="A11" s="3" t="inlineStr">
        <is>
          <t>점수 체계 (Scoring System)</t>
        </is>
      </c>
    </row>
    <row r="12">
      <c r="A12" s="7" t="inlineStr">
        <is>
          <t>1점</t>
        </is>
      </c>
      <c r="B12" s="8" t="inlineStr">
        <is>
          <t>전혀 아니다 / 시작 안 함</t>
        </is>
      </c>
    </row>
    <row r="13">
      <c r="A13" s="7" t="inlineStr">
        <is>
          <t>2점</t>
        </is>
      </c>
      <c r="B13" s="8" t="inlineStr">
        <is>
          <t>거의 아니다 / 일부 시도</t>
        </is>
      </c>
    </row>
    <row r="14">
      <c r="A14" s="9" t="inlineStr">
        <is>
          <t>3점</t>
        </is>
      </c>
      <c r="B14" s="8" t="inlineStr">
        <is>
          <t>보통 / 부분 도입</t>
        </is>
      </c>
    </row>
    <row r="15">
      <c r="A15" s="10" t="inlineStr">
        <is>
          <t>4점</t>
        </is>
      </c>
      <c r="B15" s="8" t="inlineStr">
        <is>
          <t>그렇다 / 체계화 진행</t>
        </is>
      </c>
    </row>
    <row r="16">
      <c r="A16" s="10" t="inlineStr">
        <is>
          <t>5점</t>
        </is>
      </c>
      <c r="B16" s="8" t="inlineStr">
        <is>
          <t>매우 그렇다 / 전사 표준</t>
        </is>
      </c>
    </row>
    <row r="17"/>
    <row r="18">
      <c r="A18" s="3" t="inlineStr">
        <is>
          <t>5세그먼트 정의 (5-Segment Definition · 글로벌 분포 from 2026 WTI)</t>
        </is>
      </c>
    </row>
    <row r="19">
      <c r="A19" s="11" t="inlineStr">
        <is>
          <t>세그먼트</t>
        </is>
      </c>
      <c r="B19" s="11" t="inlineStr">
        <is>
          <t>한글명</t>
        </is>
      </c>
      <c r="C19" s="11" t="inlineStr">
        <is>
          <t>글로벌 분포(%)</t>
        </is>
      </c>
      <c r="D19" s="11" t="inlineStr">
        <is>
          <t>정의 (개인 축 / 조직 축)</t>
        </is>
      </c>
      <c r="E19" s="11" t="inlineStr">
        <is>
          <t>한국 처방 핵심</t>
        </is>
      </c>
      <c r="F19" s="11" t="inlineStr">
        <is>
          <t>색상</t>
        </is>
      </c>
    </row>
    <row r="20">
      <c r="A20" s="12" t="inlineStr">
        <is>
          <t>Frontier</t>
        </is>
      </c>
      <c r="B20" s="12" t="inlineStr">
        <is>
          <t>선도형</t>
        </is>
      </c>
      <c r="C20" s="12" t="n">
        <v>19</v>
      </c>
      <c r="D20" s="13" t="inlineStr">
        <is>
          <t>개인 ≥3.6 AND 조직 ≥3.6</t>
        </is>
      </c>
      <c r="E20" s="13" t="inlineStr">
        <is>
          <t>확산·표준화 — 다음 부서·계열사로</t>
        </is>
      </c>
      <c r="F20" s="14" t="inlineStr"/>
    </row>
    <row r="21">
      <c r="A21" s="12" t="inlineStr">
        <is>
          <t>Blocked Agency</t>
        </is>
      </c>
      <c r="B21" s="12" t="inlineStr">
        <is>
          <t>가로막힌 능력</t>
        </is>
      </c>
      <c r="C21" s="12" t="n">
        <v>10</v>
      </c>
      <c r="D21" s="13" t="inlineStr">
        <is>
          <t>개인 ≥3.6 AND 조직 &lt;2.6</t>
        </is>
      </c>
      <c r="E21" s="13" t="inlineStr">
        <is>
          <t>조직을 손봐야 — 인프라·보안·결재</t>
        </is>
      </c>
      <c r="F21" s="15" t="inlineStr"/>
    </row>
    <row r="22">
      <c r="A22" s="12" t="inlineStr">
        <is>
          <t>Unclaimed Capacity</t>
        </is>
      </c>
      <c r="B22" s="12" t="inlineStr">
        <is>
          <t>활용되지 못한 역량</t>
        </is>
      </c>
      <c r="C22" s="12" t="n">
        <v>5</v>
      </c>
      <c r="D22" s="13" t="inlineStr">
        <is>
          <t>개인 &lt;2.6 AND 조직 ≥3.6</t>
        </is>
      </c>
      <c r="E22" s="13" t="inlineStr">
        <is>
          <t>매니저 모델링 + 활성화율</t>
        </is>
      </c>
      <c r="F22" s="16" t="inlineStr"/>
    </row>
    <row r="23">
      <c r="A23" s="12" t="inlineStr">
        <is>
          <t>Stalled</t>
        </is>
      </c>
      <c r="B23" s="12" t="inlineStr">
        <is>
          <t>정체형</t>
        </is>
      </c>
      <c r="C23" s="12" t="n">
        <v>16</v>
      </c>
      <c r="D23" s="13" t="inlineStr">
        <is>
          <t>개인 &lt;2.6 AND 조직 &lt;2.6</t>
        </is>
      </c>
      <c r="E23" s="13" t="inlineStr">
        <is>
          <t>외부 충격 → 의사결정 → 1개 파일럿</t>
        </is>
      </c>
      <c r="F23" s="17" t="inlineStr"/>
    </row>
    <row r="24">
      <c r="A24" s="12" t="inlineStr">
        <is>
          <t>Emergent</t>
        </is>
      </c>
      <c r="B24" s="12" t="inlineStr">
        <is>
          <t>형성기</t>
        </is>
      </c>
      <c r="C24" s="12" t="n">
        <v>50</v>
      </c>
      <c r="D24" s="13" t="inlineStr">
        <is>
          <t>위 조건 외 — 중간 영역</t>
        </is>
      </c>
      <c r="E24" s="13" t="inlineStr">
        <is>
          <t>50개 파일럿 → 1개 끝까지</t>
        </is>
      </c>
      <c r="F24" s="18" t="inlineStr"/>
    </row>
    <row r="25"/>
    <row r="26"/>
    <row r="27">
      <c r="A27" s="19" t="inlineStr">
        <is>
          <t>"AI는 써본 만큼 보입니다 — 그리고 조직은 설계한 만큼 작동합니다"</t>
        </is>
      </c>
    </row>
    <row r="28"/>
    <row r="29">
      <c r="A29" s="20" t="inlineStr">
        <is>
          <t>발행: ITCL (IT커뮤니케이션연구소) · v1.0 · 2026-05-10</t>
        </is>
      </c>
    </row>
  </sheetData>
  <mergeCells count="20">
    <mergeCell ref="B16:F16"/>
    <mergeCell ref="B8:D8"/>
    <mergeCell ref="A27:F27"/>
    <mergeCell ref="E5:F5"/>
    <mergeCell ref="A18:F18"/>
    <mergeCell ref="E8:F8"/>
    <mergeCell ref="A2:F2"/>
    <mergeCell ref="B12:F12"/>
    <mergeCell ref="B9:D9"/>
    <mergeCell ref="B14:F14"/>
    <mergeCell ref="E9:F9"/>
    <mergeCell ref="B6:D6"/>
    <mergeCell ref="A29:F29"/>
    <mergeCell ref="B13:F13"/>
    <mergeCell ref="B5:D5"/>
    <mergeCell ref="E6:F6"/>
    <mergeCell ref="B7:D7"/>
    <mergeCell ref="E7:F7"/>
    <mergeCell ref="B15:F15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40AF"/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70" customWidth="1" min="3" max="3"/>
    <col width="12" customWidth="1" min="4" max="4"/>
    <col width="12" customWidth="1" min="5" max="5"/>
    <col width="30" customWidth="1" min="6" max="6"/>
  </cols>
  <sheetData>
    <row r="1" ht="30" customHeight="1">
      <c r="A1" s="11" t="inlineStr">
        <is>
          <t>번호</t>
        </is>
      </c>
      <c r="B1" s="11" t="inlineStr">
        <is>
          <t>차원</t>
        </is>
      </c>
      <c r="C1" s="11" t="inlineStr">
        <is>
          <t>질문</t>
        </is>
      </c>
      <c r="D1" s="11" t="inlineStr">
        <is>
          <t>응답(1~5)</t>
        </is>
      </c>
      <c r="E1" s="11" t="inlineStr">
        <is>
          <t>주관 점수</t>
        </is>
      </c>
      <c r="F1" s="11" t="inlineStr">
        <is>
          <t>메모</t>
        </is>
      </c>
    </row>
    <row r="2" ht="36" customHeight="1">
      <c r="A2" s="21" t="n">
        <v>1</v>
      </c>
      <c r="B2" s="22" t="inlineStr">
        <is>
          <t>전략 정렬</t>
        </is>
      </c>
      <c r="C2" s="23" t="inlineStr">
        <is>
          <t>우리 회사 임원진은 AI 전략에 대해 명확히 정렬되어 있다.</t>
        </is>
      </c>
      <c r="D2" s="24" t="n"/>
      <c r="E2" s="21">
        <f>IF(D2="","",D2)</f>
        <v/>
      </c>
      <c r="F2" s="25" t="n"/>
    </row>
    <row r="3" ht="36" customHeight="1">
      <c r="A3" s="21" t="n">
        <v>2</v>
      </c>
      <c r="B3" s="22" t="inlineStr">
        <is>
          <t>전략 정렬</t>
        </is>
      </c>
      <c r="C3" s="23" t="inlineStr">
        <is>
          <t>전사 차원의 AI KPI(예: Agent Density, Workflow Coverage)가 정의되어 있다.</t>
        </is>
      </c>
      <c r="D3" s="24" t="n"/>
      <c r="E3" s="21">
        <f>IF(D3="","",D3)</f>
        <v/>
      </c>
      <c r="F3" s="25" t="n"/>
    </row>
    <row r="4" ht="36" customHeight="1">
      <c r="A4" s="21" t="n">
        <v>3</v>
      </c>
      <c r="B4" s="22" t="inlineStr">
        <is>
          <t>전략 정렬</t>
        </is>
      </c>
      <c r="C4" s="23" t="inlineStr">
        <is>
          <t>AI는 '효율 도구'가 아니라 '비즈니스 모델 재구성'의 수단이라는 인식이 공유되어 있다.</t>
        </is>
      </c>
      <c r="D4" s="24" t="n"/>
      <c r="E4" s="21">
        <f>IF(D4="","",D4)</f>
        <v/>
      </c>
      <c r="F4" s="25" t="n"/>
    </row>
    <row r="5" ht="36" customHeight="1">
      <c r="A5" s="21" t="n">
        <v>4</v>
      </c>
      <c r="B5" s="22" t="inlineStr">
        <is>
          <t>전략 정렬</t>
        </is>
      </c>
      <c r="C5" s="23" t="inlineStr">
        <is>
          <t>향후 12-18개월 내 에이전트 전사 통합 로드맵이 PPT가 아닌 실행 계획으로 존재한다.</t>
        </is>
      </c>
      <c r="D5" s="24" t="n"/>
      <c r="E5" s="21">
        <f>IF(D5="","",D5)</f>
        <v/>
      </c>
      <c r="F5" s="25" t="n"/>
    </row>
    <row r="6" ht="36" customHeight="1">
      <c r="A6" s="21" t="n">
        <v>5</v>
      </c>
      <c r="B6" s="22" t="inlineStr">
        <is>
          <t>인프라/도구</t>
        </is>
      </c>
      <c r="C6" s="23" t="inlineStr">
        <is>
          <t>M365 Copilot, ChatGPT Enterprise 등 전사 라이선스가 충분히 배포되어 있다.</t>
        </is>
      </c>
      <c r="D6" s="24" t="n"/>
      <c r="E6" s="21">
        <f>IF(D6="","",D6)</f>
        <v/>
      </c>
      <c r="F6" s="25" t="n"/>
    </row>
    <row r="7" ht="36" customHeight="1">
      <c r="A7" s="21" t="n">
        <v>6</v>
      </c>
      <c r="B7" s="22" t="inlineStr">
        <is>
          <t>인프라/도구</t>
        </is>
      </c>
      <c r="C7" s="23" t="inlineStr">
        <is>
          <t>사내 데이터가 시스템 간 연결되어 있어 에이전트가 검색·활용할 수 있다.</t>
        </is>
      </c>
      <c r="D7" s="24" t="n"/>
      <c r="E7" s="21">
        <f>IF(D7="","",D7)</f>
        <v/>
      </c>
      <c r="F7" s="25" t="n"/>
    </row>
    <row r="8" ht="36" customHeight="1">
      <c r="A8" s="21" t="n">
        <v>7</v>
      </c>
      <c r="B8" s="22" t="inlineStr">
        <is>
          <t>인프라/도구</t>
        </is>
      </c>
      <c r="C8" s="23" t="inlineStr">
        <is>
          <t>에이전트를 위한 ID 체계(서비스 어카운트, 사번 등)와 접근 통제가 갖춰져 있다.</t>
        </is>
      </c>
      <c r="D8" s="24" t="n"/>
      <c r="E8" s="21">
        <f>IF(D8="","",D8)</f>
        <v/>
      </c>
      <c r="F8" s="25" t="n"/>
    </row>
    <row r="9" ht="36" customHeight="1">
      <c r="A9" s="21" t="n">
        <v>8</v>
      </c>
      <c r="B9" s="22" t="inlineStr">
        <is>
          <t>인프라/도구</t>
        </is>
      </c>
      <c r="C9" s="23" t="inlineStr">
        <is>
          <t>보안·망분리 정책이 AI 사용을 막지 않으면서도 통제가 가능한 수준으로 설계되어 있다.</t>
        </is>
      </c>
      <c r="D9" s="24" t="n"/>
      <c r="E9" s="21">
        <f>IF(D9="","",D9)</f>
        <v/>
      </c>
      <c r="F9" s="25" t="n"/>
    </row>
    <row r="10" ht="36" customHeight="1">
      <c r="A10" s="21" t="n">
        <v>9</v>
      </c>
      <c r="B10" s="22" t="inlineStr">
        <is>
          <t>거버넌스/보안</t>
        </is>
      </c>
      <c r="C10" s="23" t="inlineStr">
        <is>
          <t>AI 사용 가이드라인(허용/금지 데이터, 검수 절차)이 명확하고 실제로 작동한다.</t>
        </is>
      </c>
      <c r="D10" s="24" t="n"/>
      <c r="E10" s="21">
        <f>IF(D10="","",D10)</f>
        <v/>
      </c>
      <c r="F10" s="25" t="n"/>
    </row>
    <row r="11" ht="36" customHeight="1">
      <c r="A11" s="21" t="n">
        <v>10</v>
      </c>
      <c r="B11" s="22" t="inlineStr">
        <is>
          <t>거버넌스/보안</t>
        </is>
      </c>
      <c r="C11" s="23" t="inlineStr">
        <is>
          <t>에이전트가 실수했을 때 책임 소재(인간 오너, 에스컬레이션 경로)가 정의되어 있다.</t>
        </is>
      </c>
      <c r="D11" s="24" t="n"/>
      <c r="E11" s="21">
        <f>IF(D11="","",D11)</f>
        <v/>
      </c>
      <c r="F11" s="25" t="n"/>
    </row>
    <row r="12" ht="36" customHeight="1">
      <c r="A12" s="21" t="n">
        <v>11</v>
      </c>
      <c r="B12" s="22" t="inlineStr">
        <is>
          <t>거버넌스/보안</t>
        </is>
      </c>
      <c r="C12" s="23" t="inlineStr">
        <is>
          <t>AI 출력에 대한 1차 검토 → 사람 승인의 2단계 결재 흐름이 표준화되어 있다.</t>
        </is>
      </c>
      <c r="D12" s="24" t="n"/>
      <c r="E12" s="21">
        <f>IF(D12="","",D12)</f>
        <v/>
      </c>
      <c r="F12" s="25" t="n"/>
    </row>
    <row r="13" ht="36" customHeight="1">
      <c r="A13" s="21" t="n">
        <v>12</v>
      </c>
      <c r="B13" s="22" t="inlineStr">
        <is>
          <t>워크플로우 재설계</t>
        </is>
      </c>
      <c r="C13" s="23" t="inlineStr">
        <is>
          <t>우리 조직은 최소 1개 이상의 핵심 워크플로우를 끝까지 재설계한 경험이 있다.</t>
        </is>
      </c>
      <c r="D13" s="24" t="n"/>
      <c r="E13" s="21">
        <f>IF(D13="","",D13)</f>
        <v/>
      </c>
      <c r="F13" s="25" t="n"/>
    </row>
    <row r="14" ht="36" customHeight="1">
      <c r="A14" s="21" t="n">
        <v>13</v>
      </c>
      <c r="B14" s="22" t="inlineStr">
        <is>
          <t>워크플로우 재설계</t>
        </is>
      </c>
      <c r="C14" s="23" t="inlineStr">
        <is>
          <t>모든 주요 워크플로우를 Assistant / Teammate / Operator로 매핑한 자료가 있다.</t>
        </is>
      </c>
      <c r="D14" s="24" t="n"/>
      <c r="E14" s="21">
        <f>IF(D14="","",D14)</f>
        <v/>
      </c>
      <c r="F14" s="25" t="n"/>
    </row>
    <row r="15" ht="36" customHeight="1">
      <c r="A15" s="21" t="n">
        <v>14</v>
      </c>
      <c r="B15" s="22" t="inlineStr">
        <is>
          <t>워크플로우 재설계</t>
        </is>
      </c>
      <c r="C15" s="23" t="inlineStr">
        <is>
          <t>의사결정 권한이 'Human-led / Human+AI / AI-run' 3개 영역으로 명시되어 있다.</t>
        </is>
      </c>
      <c r="D15" s="24" t="n"/>
      <c r="E15" s="21">
        <f>IF(D15="","",D15)</f>
        <v/>
      </c>
      <c r="F15" s="25" t="n"/>
    </row>
    <row r="16" ht="36" customHeight="1">
      <c r="A16" s="21" t="n">
        <v>15</v>
      </c>
      <c r="B16" s="22" t="inlineStr">
        <is>
          <t>워크플로우 재설계</t>
        </is>
      </c>
      <c r="C16" s="23" t="inlineStr">
        <is>
          <t>'그만둘 일(What to stop)'을 정기적으로 식별·제거하는 프로세스가 있다.</t>
        </is>
      </c>
      <c r="D16" s="24" t="n"/>
      <c r="E16" s="21">
        <f>IF(D16="","",D16)</f>
        <v/>
      </c>
      <c r="F16" s="25" t="n"/>
    </row>
    <row r="17" ht="36" customHeight="1">
      <c r="A17" s="21" t="n">
        <v>16</v>
      </c>
      <c r="B17" s="22" t="inlineStr">
        <is>
          <t>매니저 모델링</t>
        </is>
      </c>
      <c r="C17" s="23" t="inlineStr">
        <is>
          <t>우리 회사 매니저들은 본인이 직접 AI를 시연·활용하는 모습을 팀에 보인다.</t>
        </is>
      </c>
      <c r="D17" s="24" t="n"/>
      <c r="E17" s="21">
        <f>IF(D17="","",D17)</f>
        <v/>
      </c>
      <c r="F17" s="25" t="n"/>
    </row>
    <row r="18" ht="36" customHeight="1">
      <c r="A18" s="21" t="n">
        <v>17</v>
      </c>
      <c r="B18" s="22" t="inlineStr">
        <is>
          <t>매니저 모델링</t>
        </is>
      </c>
      <c r="C18" s="23" t="inlineStr">
        <is>
          <t>매니저는 팀원이 AI를 실험할 수 있는 심리적 안전감을 만들어준다.</t>
        </is>
      </c>
      <c r="D18" s="24" t="n"/>
      <c r="E18" s="21">
        <f>IF(D18="","",D18)</f>
        <v/>
      </c>
      <c r="F18" s="25" t="n"/>
    </row>
    <row r="19" ht="36" customHeight="1">
      <c r="A19" s="21" t="n">
        <v>18</v>
      </c>
      <c r="B19" s="22" t="inlineStr">
        <is>
          <t>매니저 모델링</t>
        </is>
      </c>
      <c r="C19" s="23" t="inlineStr">
        <is>
          <t>매니저들은 AI에 맞춰 본인 팀 워크플로우를 재설계하는 책임을 인식하고 있다.</t>
        </is>
      </c>
      <c r="D19" s="24" t="n"/>
      <c r="E19" s="21">
        <f>IF(D19="","",D19)</f>
        <v/>
      </c>
      <c r="F19" s="25" t="n"/>
    </row>
    <row r="20" ht="36" customHeight="1">
      <c r="A20" s="21" t="n">
        <v>19</v>
      </c>
      <c r="B20" s="22" t="inlineStr">
        <is>
          <t>매니저 모델링</t>
        </is>
      </c>
      <c r="C20" s="23" t="inlineStr">
        <is>
          <t>매니저 본인이 이 변화를 감당할 수 있도록 회사가 충분히 지원한다.</t>
        </is>
      </c>
      <c r="D20" s="24" t="n"/>
      <c r="E20" s="21">
        <f>IF(D20="","",D20)</f>
        <v/>
      </c>
      <c r="F20" s="25" t="n"/>
    </row>
    <row r="21" ht="36" customHeight="1">
      <c r="A21" s="21" t="n">
        <v>20</v>
      </c>
      <c r="B21" s="22" t="inlineStr">
        <is>
          <t>인재/스킬</t>
        </is>
      </c>
      <c r="C21" s="23" t="inlineStr">
        <is>
          <t>우리 직원들은 AI를 사고 파트너(thought partner)로 사용하고 있다.</t>
        </is>
      </c>
      <c r="D21" s="24" t="n"/>
      <c r="E21" s="21">
        <f>IF(D21="","",D21)</f>
        <v/>
      </c>
      <c r="F21" s="25" t="n"/>
    </row>
    <row r="22" ht="36" customHeight="1">
      <c r="A22" s="21" t="n">
        <v>21</v>
      </c>
      <c r="B22" s="22" t="inlineStr">
        <is>
          <t>인재/스킬</t>
        </is>
      </c>
      <c r="C22" s="23" t="inlineStr">
        <is>
          <t>AI 관련 신규 직무(AI Trainer, Agent Specialist 등) 채용 또는 재배치가 진행 중이다.</t>
        </is>
      </c>
      <c r="D22" s="24" t="n"/>
      <c r="E22" s="21">
        <f>IF(D22="","",D22)</f>
        <v/>
      </c>
      <c r="F22" s="25" t="n"/>
    </row>
    <row r="23" ht="36" customHeight="1">
      <c r="A23" s="21" t="n">
        <v>22</v>
      </c>
      <c r="B23" s="22" t="inlineStr">
        <is>
          <t>인재/스킬</t>
        </is>
      </c>
      <c r="C23" s="23" t="inlineStr">
        <is>
          <t>채용 시 AI 활용 능력을 핵심 평가 항목으로 본다.</t>
        </is>
      </c>
      <c r="D23" s="24" t="n"/>
      <c r="E23" s="21">
        <f>IF(D23="","",D23)</f>
        <v/>
      </c>
      <c r="F23" s="25" t="n"/>
    </row>
    <row r="24" ht="36" customHeight="1">
      <c r="A24" s="21" t="n">
        <v>23</v>
      </c>
      <c r="B24" s="22" t="inlineStr">
        <is>
          <t>학습 시스템</t>
        </is>
      </c>
      <c r="C24" s="23" t="inlineStr">
        <is>
          <t>부서별로 30일 단위 AI 학습 루프(리뷰)가 작동하고 있다.</t>
        </is>
      </c>
      <c r="D24" s="24" t="n"/>
      <c r="E24" s="21">
        <f>IF(D24="","",D24)</f>
        <v/>
      </c>
      <c r="F24" s="25" t="n"/>
    </row>
    <row r="25" ht="36" customHeight="1">
      <c r="A25" s="21" t="n">
        <v>24</v>
      </c>
      <c r="B25" s="22" t="inlineStr">
        <is>
          <t>학습 시스템</t>
        </is>
      </c>
      <c r="C25" s="23" t="inlineStr">
        <is>
          <t>AI 도입에 대한 ROI·실패·개선을 정기적으로 측정·공유한다.</t>
        </is>
      </c>
      <c r="D25" s="24" t="n"/>
      <c r="E25" s="21">
        <f>IF(D25="","",D25)</f>
        <v/>
      </c>
      <c r="F25" s="25" t="n"/>
    </row>
    <row r="26" ht="36" customHeight="1">
      <c r="A26" s="21" t="n">
        <v>25</v>
      </c>
      <c r="B26" s="22" t="inlineStr">
        <is>
          <t>학습 시스템</t>
        </is>
      </c>
      <c r="C26" s="23" t="inlineStr">
        <is>
          <t>AI에 맞게 워크플로우를 재설계한 직원/팀에 대한 인센티브 또는 보상 체계가 있다.</t>
        </is>
      </c>
      <c r="D26" s="24" t="n"/>
      <c r="E26" s="21">
        <f>IF(D26="","",D26)</f>
        <v/>
      </c>
      <c r="F26" s="25" t="n"/>
    </row>
  </sheetData>
  <conditionalFormatting sqref="D2:D26">
    <cfRule type="cellIs" priority="1" operator="lessThanOrEqual" dxfId="0" stopIfTrue="0">
      <formula>2</formula>
    </cfRule>
    <cfRule type="cellIs" priority="2" operator="equal" dxfId="1" stopIfTrue="0">
      <formula>3</formula>
    </cfRule>
    <cfRule type="cellIs" priority="3" operator="greaterThanOrEqual" dxfId="2" stopIfTrue="0">
      <formula>4</formula>
    </cfRule>
  </conditionalFormatting>
  <dataValidations count="1">
    <dataValidation sqref="D2:D26" showDropDown="0" showInputMessage="0" showErrorMessage="0" allowBlank="1" errorTitle="잘못된 응답" error="1~5 사이 정수만 입력 가능합니다." promptTitle="응답" prompt="1=전혀 아니다, 5=매우 그렇다" type="whole" operator="between">
      <formula1>1</formula1>
      <formula2>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45309"/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14" customWidth="1" min="3" max="3"/>
    <col width="16" customWidth="1" min="4" max="4"/>
    <col width="22" customWidth="1" min="5" max="5"/>
  </cols>
  <sheetData>
    <row r="1">
      <c r="A1" s="26" t="inlineStr">
        <is>
          <t>7차원 점수 자동 집계</t>
        </is>
      </c>
    </row>
    <row r="2"/>
    <row r="3">
      <c r="A3" s="11" t="inlineStr">
        <is>
          <t>차원</t>
        </is>
      </c>
      <c r="B3" s="11" t="inlineStr">
        <is>
          <t>한글명</t>
        </is>
      </c>
      <c r="C3" s="11" t="inlineStr">
        <is>
          <t>축</t>
        </is>
      </c>
      <c r="D3" s="11" t="inlineStr">
        <is>
          <t>평균 점수 (0~5)</t>
        </is>
      </c>
      <c r="E3" s="11" t="inlineStr">
        <is>
          <t>비고</t>
        </is>
      </c>
    </row>
    <row r="4">
      <c r="A4" s="21" t="inlineStr">
        <is>
          <t>strategy</t>
        </is>
      </c>
      <c r="B4" s="22" t="inlineStr">
        <is>
          <t>전략 정렬</t>
        </is>
      </c>
      <c r="C4" s="21" t="inlineStr">
        <is>
          <t>조직</t>
        </is>
      </c>
      <c r="D4" s="27">
        <f>IFERROR(AVERAGEIFS(진단_25문항!D2:D26,진단_25문항!B2:B26,"전략 정렬"),0)</f>
        <v/>
      </c>
      <c r="E4" s="21" t="inlineStr">
        <is>
          <t>조직 축</t>
        </is>
      </c>
    </row>
    <row r="5">
      <c r="A5" s="21" t="inlineStr">
        <is>
          <t>infra</t>
        </is>
      </c>
      <c r="B5" s="22" t="inlineStr">
        <is>
          <t>인프라/도구</t>
        </is>
      </c>
      <c r="C5" s="21" t="inlineStr">
        <is>
          <t>조직</t>
        </is>
      </c>
      <c r="D5" s="27">
        <f>IFERROR(AVERAGEIFS(진단_25문항!D2:D26,진단_25문항!B2:B26,"인프라/도구"),0)</f>
        <v/>
      </c>
      <c r="E5" s="21" t="inlineStr">
        <is>
          <t>조직 축</t>
        </is>
      </c>
    </row>
    <row r="6">
      <c r="A6" s="21" t="inlineStr">
        <is>
          <t>governance</t>
        </is>
      </c>
      <c r="B6" s="22" t="inlineStr">
        <is>
          <t>거버넌스/보안</t>
        </is>
      </c>
      <c r="C6" s="21" t="inlineStr">
        <is>
          <t>조직</t>
        </is>
      </c>
      <c r="D6" s="27">
        <f>IFERROR(AVERAGEIFS(진단_25문항!D2:D26,진단_25문항!B2:B26,"거버넌스/보안"),0)</f>
        <v/>
      </c>
      <c r="E6" s="21" t="inlineStr">
        <is>
          <t>조직 축</t>
        </is>
      </c>
    </row>
    <row r="7">
      <c r="A7" s="21" t="inlineStr">
        <is>
          <t>workflow</t>
        </is>
      </c>
      <c r="B7" s="22" t="inlineStr">
        <is>
          <t>워크플로우 재설계</t>
        </is>
      </c>
      <c r="C7" s="21" t="inlineStr">
        <is>
          <t>조직</t>
        </is>
      </c>
      <c r="D7" s="27">
        <f>IFERROR(AVERAGEIFS(진단_25문항!D2:D26,진단_25문항!B2:B26,"워크플로우 재설계"),0)</f>
        <v/>
      </c>
      <c r="E7" s="21" t="inlineStr">
        <is>
          <t>조직 축</t>
        </is>
      </c>
    </row>
    <row r="8">
      <c r="A8" s="21" t="inlineStr">
        <is>
          <t>manager</t>
        </is>
      </c>
      <c r="B8" s="22" t="inlineStr">
        <is>
          <t>매니저 모델링</t>
        </is>
      </c>
      <c r="C8" s="21" t="inlineStr">
        <is>
          <t>개인</t>
        </is>
      </c>
      <c r="D8" s="27">
        <f>IFERROR(AVERAGEIFS(진단_25문항!D2:D26,진단_25문항!B2:B26,"매니저 모델링"),0)</f>
        <v/>
      </c>
      <c r="E8" s="21" t="inlineStr">
        <is>
          <t>개인 축</t>
        </is>
      </c>
    </row>
    <row r="9">
      <c r="A9" s="21" t="inlineStr">
        <is>
          <t>talent</t>
        </is>
      </c>
      <c r="B9" s="22" t="inlineStr">
        <is>
          <t>인재/스킬</t>
        </is>
      </c>
      <c r="C9" s="21" t="inlineStr">
        <is>
          <t>개인</t>
        </is>
      </c>
      <c r="D9" s="27">
        <f>IFERROR(AVERAGEIFS(진단_25문항!D2:D26,진단_25문항!B2:B26,"인재/스킬"),0)</f>
        <v/>
      </c>
      <c r="E9" s="21" t="inlineStr">
        <is>
          <t>개인 축</t>
        </is>
      </c>
    </row>
    <row r="10">
      <c r="A10" s="21" t="inlineStr">
        <is>
          <t>learning</t>
        </is>
      </c>
      <c r="B10" s="22" t="inlineStr">
        <is>
          <t>학습 시스템</t>
        </is>
      </c>
      <c r="C10" s="21" t="inlineStr">
        <is>
          <t>개인</t>
        </is>
      </c>
      <c r="D10" s="27">
        <f>IFERROR(AVERAGEIFS(진단_25문항!D2:D26,진단_25문항!B2:B26,"학습 시스템"),0)</f>
        <v/>
      </c>
      <c r="E10" s="21" t="inlineStr">
        <is>
          <t>개인 축</t>
        </is>
      </c>
    </row>
    <row r="11"/>
    <row r="12">
      <c r="A12" s="3" t="inlineStr">
        <is>
          <t>이중 축 평가</t>
        </is>
      </c>
    </row>
    <row r="13">
      <c r="A13" s="28" t="inlineStr">
        <is>
          <t>조직 축 (전략·인프라·거버넌스·워크플로우)</t>
        </is>
      </c>
      <c r="B13" s="29">
        <f>AVERAGE(D4,D5,D6,D7)</f>
        <v/>
      </c>
      <c r="C13" s="30" t="n"/>
      <c r="D13" s="30" t="n"/>
      <c r="E13" s="30" t="n"/>
    </row>
    <row r="14">
      <c r="A14" s="28" t="inlineStr">
        <is>
          <t>개인 축 (매니저·인재·학습)</t>
        </is>
      </c>
      <c r="B14" s="29">
        <f>AVERAGE(D8,D9,D10)</f>
        <v/>
      </c>
      <c r="C14" s="30" t="n"/>
      <c r="D14" s="30" t="n"/>
      <c r="E14" s="30" t="n"/>
    </row>
    <row r="15">
      <c r="A15" s="28" t="inlineStr">
        <is>
          <t>총점 (0~100, 가중 67% 조직 / 33% 개인)</t>
        </is>
      </c>
      <c r="B15" s="31">
        <f>ROUND(((B13*0.67)+(B14*0.33)-1)/4*100,0)</f>
        <v/>
      </c>
      <c r="C15" s="30" t="n"/>
      <c r="D15" s="30" t="n"/>
      <c r="E15" s="30" t="n"/>
    </row>
    <row r="16">
      <c r="A16" s="28" t="inlineStr">
        <is>
          <t>5세그먼트 분류</t>
        </is>
      </c>
      <c r="B16" s="32">
        <f>IF(AND(B14&gt;=3.6,B13&gt;=3.6),"Frontier",IF(AND(B14&gt;=3.6,B13&lt;2.6),"Blocked Agency",IF(AND(B14&lt;2.6,B13&gt;=3.6),"Unclaimed Capacity",IF(AND(B14&lt;2.6,B13&lt;2.6),"Stalled",IF(AND(B14&gt;=3.6,B13&gt;=2.6,B13&lt;3.6),"Blocked Agency",IF(AND(B13&gt;=3.6,B14&gt;=2.6,B14&lt;3.6),"Unclaimed Capacity","Emergent"))))))</f>
        <v/>
      </c>
      <c r="C16" s="30" t="n"/>
      <c r="D16" s="30" t="n"/>
      <c r="E16" s="30" t="n"/>
    </row>
  </sheetData>
  <mergeCells count="2">
    <mergeCell ref="A1:E1"/>
    <mergeCell ref="A12:E12"/>
  </mergeCells>
  <conditionalFormatting sqref="B16">
    <cfRule type="expression" priority="1" dxfId="3">
      <formula>$B$16="Frontier"</formula>
    </cfRule>
    <cfRule type="expression" priority="2" dxfId="4">
      <formula>$B$16="Blocked Agency"</formula>
    </cfRule>
    <cfRule type="expression" priority="3" dxfId="5">
      <formula>$B$16="Unclaimed Capacity"</formula>
    </cfRule>
    <cfRule type="expression" priority="4" dxfId="6">
      <formula>$B$16="Stalled"</formula>
    </cfRule>
    <cfRule type="expression" priority="5" dxfId="7">
      <formula>$B$16="Emergent"</formula>
    </cfRule>
  </conditionalFormatting>
  <conditionalFormatting sqref="D4:D10">
    <cfRule type="colorScale" priority="6">
      <colorScale>
        <cfvo type="num" val="1"/>
        <cfvo type="num" val="3"/>
        <cfvo type="num" val="5"/>
        <color rgb="00FEE2E2"/>
        <color rgb="00FEF3C7"/>
        <color rgb="00D1FAE5"/>
      </colorScale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8" customWidth="1" min="3" max="3"/>
    <col width="22" customWidth="1" min="4" max="4"/>
    <col width="26" customWidth="1" min="5" max="5"/>
    <col width="18" customWidth="1" min="6" max="6"/>
  </cols>
  <sheetData>
    <row r="1">
      <c r="A1" s="1" t="inlineStr">
        <is>
          <t>ITCL AI 조직 성숙도 — 결과 리포트</t>
        </is>
      </c>
    </row>
    <row r="2">
      <c r="A2" s="33" t="inlineStr">
        <is>
          <t>Result Report (auto-generated from 25Q diagnostic)</t>
        </is>
      </c>
    </row>
    <row r="3"/>
    <row r="4">
      <c r="A4" s="34" t="inlineStr">
        <is>
          <t>진단 일자</t>
        </is>
      </c>
      <c r="B4" s="35">
        <f>TODAY()</f>
        <v/>
      </c>
    </row>
    <row r="5">
      <c r="A5" s="34" t="inlineStr">
        <is>
          <t>회사명</t>
        </is>
      </c>
      <c r="B5" s="36" t="inlineStr"/>
    </row>
    <row r="6">
      <c r="A6" s="34" t="inlineStr">
        <is>
          <t>응답자</t>
        </is>
      </c>
      <c r="B6" s="36" t="inlineStr"/>
    </row>
    <row r="7">
      <c r="A7" s="34" t="inlineStr">
        <is>
          <t>산업</t>
        </is>
      </c>
      <c r="B7" s="36" t="inlineStr"/>
    </row>
    <row r="8"/>
    <row r="9">
      <c r="A9" s="3" t="inlineStr">
        <is>
          <t>5대 KPI</t>
        </is>
      </c>
    </row>
    <row r="10">
      <c r="A10" s="11" t="inlineStr">
        <is>
          <t>총점 (0~100)</t>
        </is>
      </c>
      <c r="B10" s="11" t="inlineStr">
        <is>
          <t>조직 축</t>
        </is>
      </c>
      <c r="C10" s="11" t="inlineStr">
        <is>
          <t>개인 축</t>
        </is>
      </c>
      <c r="D10" s="11" t="inlineStr">
        <is>
          <t>강점 차원</t>
        </is>
      </c>
      <c r="E10" s="11" t="inlineStr">
        <is>
          <t>약점 차원</t>
        </is>
      </c>
    </row>
    <row r="11" ht="38" customHeight="1">
      <c r="A11" s="37">
        <f>점수계산!B15</f>
        <v/>
      </c>
      <c r="B11" s="37">
        <f>점수계산!B13</f>
        <v/>
      </c>
      <c r="C11" s="37">
        <f>점수계산!B14</f>
        <v/>
      </c>
      <c r="D11" s="37">
        <f>INDEX(점수계산!B4:B10,MATCH(MAX(점수계산!D4:D10),점수계산!D4:D10,0))</f>
        <v/>
      </c>
      <c r="E11" s="37">
        <f>INDEX(점수계산!B4:B10,MATCH(MIN(점수계산!D4:D10),점수계산!D4:D10,0))</f>
        <v/>
      </c>
    </row>
    <row r="12"/>
    <row r="13">
      <c r="A13" s="3" t="inlineStr">
        <is>
          <t>5세그먼트 분포 (글로벌 vs 우리)</t>
        </is>
      </c>
    </row>
    <row r="14">
      <c r="A14" s="11" t="inlineStr">
        <is>
          <t>세그먼트</t>
        </is>
      </c>
      <c r="B14" s="11" t="inlineStr">
        <is>
          <t>한글명</t>
        </is>
      </c>
      <c r="C14" s="11" t="inlineStr">
        <is>
          <t>글로벌 분포(%)</t>
        </is>
      </c>
      <c r="D14" s="11" t="inlineStr">
        <is>
          <t>당신은 여기?</t>
        </is>
      </c>
    </row>
    <row r="15">
      <c r="A15" s="38" t="inlineStr">
        <is>
          <t>Frontier</t>
        </is>
      </c>
      <c r="B15" s="23" t="inlineStr">
        <is>
          <t>선도형</t>
        </is>
      </c>
      <c r="C15" s="39" t="n">
        <v>0.19</v>
      </c>
      <c r="D15" s="40">
        <f>IF(점수계산!$B$16="Frontier","← 우리 조직","")</f>
        <v/>
      </c>
    </row>
    <row r="16">
      <c r="A16" s="41" t="inlineStr">
        <is>
          <t>Emergent</t>
        </is>
      </c>
      <c r="B16" s="23" t="inlineStr">
        <is>
          <t>형성기</t>
        </is>
      </c>
      <c r="C16" s="39" t="n">
        <v>0.5</v>
      </c>
      <c r="D16" s="40">
        <f>IF(점수계산!$B$16="Emergent","← 우리 조직","")</f>
        <v/>
      </c>
    </row>
    <row r="17">
      <c r="A17" s="42" t="inlineStr">
        <is>
          <t>Stalled</t>
        </is>
      </c>
      <c r="B17" s="23" t="inlineStr">
        <is>
          <t>정체형</t>
        </is>
      </c>
      <c r="C17" s="39" t="n">
        <v>0.16</v>
      </c>
      <c r="D17" s="40">
        <f>IF(점수계산!$B$16="Stalled","← 우리 조직","")</f>
        <v/>
      </c>
    </row>
    <row r="18">
      <c r="A18" s="43" t="inlineStr">
        <is>
          <t>Blocked Agency</t>
        </is>
      </c>
      <c r="B18" s="23" t="inlineStr">
        <is>
          <t>가로막힌 능력</t>
        </is>
      </c>
      <c r="C18" s="39" t="n">
        <v>0.1</v>
      </c>
      <c r="D18" s="40">
        <f>IF(점수계산!$B$16="Blocked Agency","← 우리 조직","")</f>
        <v/>
      </c>
    </row>
    <row r="19">
      <c r="A19" s="44" t="inlineStr">
        <is>
          <t>Unclaimed Capacity</t>
        </is>
      </c>
      <c r="B19" s="23" t="inlineStr">
        <is>
          <t>활용되지 못한 역량</t>
        </is>
      </c>
      <c r="C19" s="39" t="n">
        <v>0.05</v>
      </c>
      <c r="D19" s="40">
        <f>IF(점수계산!$B$16="Unclaimed Capacity","← 우리 조직","")</f>
        <v/>
      </c>
    </row>
    <row r="20"/>
    <row r="21"/>
    <row r="22">
      <c r="A22" s="45" t="inlineStr">
        <is>
          <t>강점 TOP 3 (Top dimensions)</t>
        </is>
      </c>
      <c r="D22" s="46" t="inlineStr">
        <is>
          <t>약점 TOP 3 (Bottom dimensions)</t>
        </is>
      </c>
    </row>
    <row r="23">
      <c r="A23" s="47" t="inlineStr">
        <is>
          <t>#1</t>
        </is>
      </c>
      <c r="B23" s="41">
        <f>INDEX(점수계산!B4:B10,MATCH(LARGE(점수계산!D4:D10,1),점수계산!D4:D10,0))</f>
        <v/>
      </c>
      <c r="C23" s="48">
        <f>LARGE(점수계산!D4:D10,1)</f>
        <v/>
      </c>
      <c r="D23" s="47" t="inlineStr">
        <is>
          <t>#1</t>
        </is>
      </c>
      <c r="E23" s="42">
        <f>INDEX(점수계산!B4:B10,MATCH(SMALL(점수계산!D4:D10,1),점수계산!D4:D10,0))</f>
        <v/>
      </c>
      <c r="F23" s="48">
        <f>SMALL(점수계산!D4:D10,1)</f>
        <v/>
      </c>
    </row>
    <row r="24">
      <c r="A24" s="47" t="inlineStr">
        <is>
          <t>#2</t>
        </is>
      </c>
      <c r="B24" s="41">
        <f>INDEX(점수계산!B4:B10,MATCH(LARGE(점수계산!D4:D10,2),점수계산!D4:D10,0))</f>
        <v/>
      </c>
      <c r="C24" s="48">
        <f>LARGE(점수계산!D4:D10,2)</f>
        <v/>
      </c>
      <c r="D24" s="47" t="inlineStr">
        <is>
          <t>#2</t>
        </is>
      </c>
      <c r="E24" s="42">
        <f>INDEX(점수계산!B4:B10,MATCH(SMALL(점수계산!D4:D10,2),점수계산!D4:D10,0))</f>
        <v/>
      </c>
      <c r="F24" s="48">
        <f>SMALL(점수계산!D4:D10,2)</f>
        <v/>
      </c>
    </row>
    <row r="25">
      <c r="A25" s="47" t="inlineStr">
        <is>
          <t>#3</t>
        </is>
      </c>
      <c r="B25" s="41">
        <f>INDEX(점수계산!B4:B10,MATCH(LARGE(점수계산!D4:D10,3),점수계산!D4:D10,0))</f>
        <v/>
      </c>
      <c r="C25" s="48">
        <f>LARGE(점수계산!D4:D10,3)</f>
        <v/>
      </c>
      <c r="D25" s="47" t="inlineStr">
        <is>
          <t>#3</t>
        </is>
      </c>
      <c r="E25" s="42">
        <f>INDEX(점수계산!B4:B10,MATCH(SMALL(점수계산!D4:D10,3),점수계산!D4:D10,0))</f>
        <v/>
      </c>
      <c r="F25" s="48">
        <f>SMALL(점수계산!D4:D10,3)</f>
        <v/>
      </c>
    </row>
    <row r="26"/>
    <row r="27"/>
    <row r="28">
      <c r="A28" s="3" t="inlineStr">
        <is>
          <t>90일 권장 액션 (segment-conditional · 5종)</t>
        </is>
      </c>
    </row>
    <row r="29" ht="50" customHeight="1">
      <c r="A29" s="22" t="inlineStr">
        <is>
          <t>Action #1</t>
        </is>
      </c>
      <c r="B29" s="28">
        <f>INDEX(5세그먼트_처방!C2:C26,(MATCH(점수계산!$B$16,{"Frontier";"Blocked Agency";"Unclaimed Capacity";"Stalled";"Emergent"},0)-1)*5+1)</f>
        <v/>
      </c>
      <c r="C29" s="30" t="n"/>
      <c r="D29" s="23">
        <f>INDEX(5세그먼트_처방!D2:D26,(MATCH(점수계산!$B$16,{"Frontier";"Blocked Agency";"Unclaimed Capacity";"Stalled";"Emergent"},0)-1)*5+1)</f>
        <v/>
      </c>
      <c r="E29" s="30" t="n"/>
      <c r="F29" s="30" t="n"/>
    </row>
    <row r="30" ht="50" customHeight="1">
      <c r="A30" s="22" t="inlineStr">
        <is>
          <t>Action #2</t>
        </is>
      </c>
      <c r="B30" s="28">
        <f>INDEX(5세그먼트_처방!C2:C26,(MATCH(점수계산!$B$16,{"Frontier";"Blocked Agency";"Unclaimed Capacity";"Stalled";"Emergent"},0)-1)*5+2)</f>
        <v/>
      </c>
      <c r="C30" s="30" t="n"/>
      <c r="D30" s="23">
        <f>INDEX(5세그먼트_처방!D2:D26,(MATCH(점수계산!$B$16,{"Frontier";"Blocked Agency";"Unclaimed Capacity";"Stalled";"Emergent"},0)-1)*5+2)</f>
        <v/>
      </c>
      <c r="E30" s="30" t="n"/>
      <c r="F30" s="30" t="n"/>
    </row>
    <row r="31" ht="50" customHeight="1">
      <c r="A31" s="22" t="inlineStr">
        <is>
          <t>Action #3</t>
        </is>
      </c>
      <c r="B31" s="28">
        <f>INDEX(5세그먼트_처방!C2:C26,(MATCH(점수계산!$B$16,{"Frontier";"Blocked Agency";"Unclaimed Capacity";"Stalled";"Emergent"},0)-1)*5+3)</f>
        <v/>
      </c>
      <c r="C31" s="30" t="n"/>
      <c r="D31" s="23">
        <f>INDEX(5세그먼트_처방!D2:D26,(MATCH(점수계산!$B$16,{"Frontier";"Blocked Agency";"Unclaimed Capacity";"Stalled";"Emergent"},0)-1)*5+3)</f>
        <v/>
      </c>
      <c r="E31" s="30" t="n"/>
      <c r="F31" s="30" t="n"/>
    </row>
    <row r="32" ht="50" customHeight="1">
      <c r="A32" s="22" t="inlineStr">
        <is>
          <t>Action #4</t>
        </is>
      </c>
      <c r="B32" s="28">
        <f>INDEX(5세그먼트_처방!C2:C26,(MATCH(점수계산!$B$16,{"Frontier";"Blocked Agency";"Unclaimed Capacity";"Stalled";"Emergent"},0)-1)*5+4)</f>
        <v/>
      </c>
      <c r="C32" s="30" t="n"/>
      <c r="D32" s="23">
        <f>INDEX(5세그먼트_처방!D2:D26,(MATCH(점수계산!$B$16,{"Frontier";"Blocked Agency";"Unclaimed Capacity";"Stalled";"Emergent"},0)-1)*5+4)</f>
        <v/>
      </c>
      <c r="E32" s="30" t="n"/>
      <c r="F32" s="30" t="n"/>
    </row>
    <row r="33" ht="50" customHeight="1">
      <c r="A33" s="22" t="inlineStr">
        <is>
          <t>Action #5</t>
        </is>
      </c>
      <c r="B33" s="28">
        <f>INDEX(5세그먼트_처방!C2:C26,(MATCH(점수계산!$B$16,{"Frontier";"Blocked Agency";"Unclaimed Capacity";"Stalled";"Emergent"},0)-1)*5+5)</f>
        <v/>
      </c>
      <c r="C33" s="30" t="n"/>
      <c r="D33" s="23">
        <f>INDEX(5세그먼트_처방!D2:D26,(MATCH(점수계산!$B$16,{"Frontier";"Blocked Agency";"Unclaimed Capacity";"Stalled";"Emergent"},0)-1)*5+5)</f>
        <v/>
      </c>
      <c r="E33" s="30" t="n"/>
      <c r="F33" s="30" t="n"/>
    </row>
    <row r="34"/>
    <row r="35">
      <c r="A35" s="3" t="inlineStr">
        <is>
          <t>디렉터 노트 (Director's Note)</t>
        </is>
      </c>
    </row>
    <row r="36" ht="75" customHeight="1">
      <c r="A36" s="49">
        <f>IFS(점수계산!$B$16="Frontier",CONCATENATE("[",점수계산!$B$16,"] · 산업: ",IF(B7="","(미입력)",B7),"  —  ","이미 잘 가고 계시니 박수를 드립니다. 다만 함정은 "우리는 다 했다"라는 안주입니다. 다음 단계는 다른 부서·계열사로 표준을 확산시키는 것이지요."),점수계산!$B$16="Blocked Agency",CONCATENATE("[",점수계산!$B$16,"] · 산업: ",IF(B7="","(미입력)",B7),"  —  ","한국 대기업에서 가장 자주 보는 패턴입니다. 사람을 가르칠 게 아니라 인프라부터 손봐야 합니다. IT·보안 부서를 같이 워크샵에 끌고 들어와야 합니다."),점수계산!$B$16="Unclaimed Capacity",CONCATENATE("[",점수계산!$B$16,"] · 산업: ",IF(B7="","(미입력)",B7),"  —  ","가장 빠르게 회복할 수 있는 지점입니다. 비용은 이미 쓰셨고 도구도 있는데 사용이 안 되는 거니까요. 가장 강력한 처방은 매니저 모델링입니다."),점수계산!$B$16="Stalled",CONCATENATE("[",점수계산!$B$16,"] · 산업: ",IF(B7="","(미입력)",B7),"  —  ","자가진단으로 여기에 도달하셨다는 것 자체가 좋은 신호입니다. 처방은 단호해야 합니다. C-레벨 워크샵, 경쟁사 사례 직시, 외부 컨설팅 충격요법."),점수계산!$B$16="Emergent",CONCATENATE("[",점수계산!$B$16,"] · 산업: ",IF(B7="","(미입력)",B7),"  —  ","가장 결정적인 그룹입니다. 함정은 50개 파일럿입니다. 단호하게 워크플로우 1개를 골라 끝까지 재설계해보세요. MS Cloud Supply Chain이 그렇게 32,200시간을 절감했습니다."))</f>
        <v/>
      </c>
      <c r="B36" s="50" t="n"/>
      <c r="C36" s="50" t="n"/>
      <c r="D36" s="50" t="n"/>
      <c r="E36" s="50" t="n"/>
      <c r="F36" s="51" t="n"/>
    </row>
  </sheetData>
  <mergeCells count="17">
    <mergeCell ref="A2:F2"/>
    <mergeCell ref="B30:C30"/>
    <mergeCell ref="A28:F28"/>
    <mergeCell ref="B29:C29"/>
    <mergeCell ref="D29:F29"/>
    <mergeCell ref="A13:F13"/>
    <mergeCell ref="B33:C33"/>
    <mergeCell ref="A36:F36"/>
    <mergeCell ref="D31:F31"/>
    <mergeCell ref="A1:F1"/>
    <mergeCell ref="D32:F32"/>
    <mergeCell ref="A9:F9"/>
    <mergeCell ref="B32:C32"/>
    <mergeCell ref="A35:F35"/>
    <mergeCell ref="B31:C31"/>
    <mergeCell ref="D30:F30"/>
    <mergeCell ref="D33:F33"/>
  </mergeCells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DBEAFE"/>
    <outlinePr summaryBelow="1" summaryRight="1"/>
    <pageSetUpPr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32" customWidth="1" min="3" max="3"/>
    <col width="70" customWidth="1" min="4" max="4"/>
  </cols>
  <sheetData>
    <row r="1">
      <c r="A1" s="11" t="inlineStr">
        <is>
          <t>세그먼트</t>
        </is>
      </c>
      <c r="B1" s="11" t="inlineStr">
        <is>
          <t>Action #</t>
        </is>
      </c>
      <c r="C1" s="11" t="inlineStr">
        <is>
          <t>제목</t>
        </is>
      </c>
      <c r="D1" s="11" t="inlineStr">
        <is>
          <t>내용</t>
        </is>
      </c>
    </row>
    <row r="2" ht="48" customHeight="1">
      <c r="A2" s="22" t="inlineStr">
        <is>
          <t>Frontier</t>
        </is>
      </c>
      <c r="B2" s="21" t="n">
        <v>1</v>
      </c>
      <c r="C2" s="28" t="inlineStr">
        <is>
          <t>표준화 엔진 가동</t>
        </is>
      </c>
      <c r="D2" s="23" t="inlineStr">
        <is>
          <t>가장 잘하는 부서의 워크플로우 재설계 패턴을 다른 부서·계열사로 이전. 30일마다 한 부서씩 reverse mentoring 진행.</t>
        </is>
      </c>
    </row>
    <row r="3" ht="48" customHeight="1">
      <c r="A3" s="22" t="inlineStr">
        <is>
          <t>Frontier</t>
        </is>
      </c>
      <c r="B3" s="21" t="n">
        <v>2</v>
      </c>
      <c r="C3" s="28" t="inlineStr">
        <is>
          <t>에이전트 등기부 도입</t>
        </is>
      </c>
      <c r="D3" s="23" t="inlineStr">
        <is>
          <t>BNY식 디지털 직원 명부 — 에이전트마다 이름·관리자·KPI·생애주기를 부여. HR과 IT 공동 운영.</t>
        </is>
      </c>
    </row>
    <row r="4" ht="48" customHeight="1">
      <c r="A4" s="22" t="inlineStr">
        <is>
          <t>Frontier</t>
        </is>
      </c>
      <c r="B4" s="21" t="n">
        <v>3</v>
      </c>
      <c r="C4" s="28" t="inlineStr">
        <is>
          <t>Agent Boss 인증 프로그램</t>
        </is>
      </c>
      <c r="D4" s="23" t="inlineStr">
        <is>
          <t>다단계 활용·워크플로우 재설계·확산 참여 충족자를 사내 인증. Frontier Professional 비중 16%→30%.</t>
        </is>
      </c>
    </row>
    <row r="5" ht="48" customHeight="1">
      <c r="A5" s="22" t="inlineStr">
        <is>
          <t>Frontier</t>
        </is>
      </c>
      <c r="B5" s="21" t="n">
        <v>4</v>
      </c>
      <c r="C5" s="28" t="inlineStr">
        <is>
          <t>산업 컨소시엄 리드</t>
        </is>
      </c>
      <c r="D5" s="23" t="inlineStr">
        <is>
          <t>동종업계 컨소시엄을 주도해 표준·벤치마크·규제 대응 선점. Frontier 회사로 포지셔닝.</t>
        </is>
      </c>
    </row>
    <row r="6" ht="48" customHeight="1">
      <c r="A6" s="22" t="inlineStr">
        <is>
          <t>Frontier</t>
        </is>
      </c>
      <c r="B6" s="21" t="n">
        <v>5</v>
      </c>
      <c r="C6" s="28" t="inlineStr">
        <is>
          <t>Reinvention Reward</t>
        </is>
      </c>
      <c r="D6" s="23" t="inlineStr">
        <is>
          <t>재설계 행동에 대한 인사평가 가중치 신설(글로벌 평균 13%→30% 목표). KPI에 What to stop 포함.</t>
        </is>
      </c>
    </row>
    <row r="7" ht="48" customHeight="1">
      <c r="A7" s="22" t="inlineStr">
        <is>
          <t>Blocked Agency</t>
        </is>
      </c>
      <c r="B7" s="21" t="n">
        <v>1</v>
      </c>
      <c r="C7" s="28" t="inlineStr">
        <is>
          <t>Shadow IT 양성화 6주 스프린트</t>
        </is>
      </c>
      <c r="D7" s="23" t="inlineStr">
        <is>
          <t>개인 ChatGPT 사용 직원 식별 → 사내 라이선스로 이전 → 보안 가이드 제공. 비공식 BYOAI를 자산화.</t>
        </is>
      </c>
    </row>
    <row r="8" ht="48" customHeight="1">
      <c r="A8" s="22" t="inlineStr">
        <is>
          <t>Blocked Agency</t>
        </is>
      </c>
      <c r="B8" s="21" t="n">
        <v>2</v>
      </c>
      <c r="C8" s="28" t="inlineStr">
        <is>
          <t>인프라 통합 태스크포스</t>
        </is>
      </c>
      <c r="D8" s="23" t="inlineStr">
        <is>
          <t>IT·보안·HR 한 테이블 — 무엇을 막고 있는지 90일 안에 항목화. CIO 주도, 임원 후원자 필수.</t>
        </is>
      </c>
    </row>
    <row r="9" ht="48" customHeight="1">
      <c r="A9" s="22" t="inlineStr">
        <is>
          <t>Blocked Agency</t>
        </is>
      </c>
      <c r="B9" s="21" t="n">
        <v>3</v>
      </c>
      <c r="C9" s="28" t="inlineStr">
        <is>
          <t>망분리 환경 AI 게이트웨이 도입</t>
        </is>
      </c>
      <c r="D9" s="23" t="inlineStr">
        <is>
          <t>내부 데이터를 외부 모델로 빼지 않으면서도 AI를 쓰는 게이트웨이 아키텍처. 한국 금융·공공 표준.</t>
        </is>
      </c>
    </row>
    <row r="10" ht="48" customHeight="1">
      <c r="A10" s="22" t="inlineStr">
        <is>
          <t>Blocked Agency</t>
        </is>
      </c>
      <c r="B10" s="21" t="n">
        <v>4</v>
      </c>
      <c r="C10" s="28" t="inlineStr">
        <is>
          <t>보안 부서 임파워먼트</t>
        </is>
      </c>
      <c r="D10" s="23" t="inlineStr">
        <is>
          <t>막는 보안 → 관제하는 보안으로 R&amp;R 재정의. 보안팀에 AI Security Specialist 직무 신설.</t>
        </is>
      </c>
    </row>
    <row r="11" ht="48" customHeight="1">
      <c r="A11" s="22" t="inlineStr">
        <is>
          <t>Blocked Agency</t>
        </is>
      </c>
      <c r="B11" s="21" t="n">
        <v>5</v>
      </c>
      <c r="C11" s="28" t="inlineStr">
        <is>
          <t>준비된 직원 우선 활용</t>
        </is>
      </c>
      <c r="D11" s="23" t="inlineStr">
        <is>
          <t>준비된 인력 → 사내 AI 챔피언으로 지정 → 사례 발굴 → 경영진 보고. 사람 탓이 아니라 구조를 바꿉니다.</t>
        </is>
      </c>
    </row>
    <row r="12" ht="48" customHeight="1">
      <c r="A12" s="22" t="inlineStr">
        <is>
          <t>Unclaimed Capacity</t>
        </is>
      </c>
      <c r="B12" s="21" t="n">
        <v>1</v>
      </c>
      <c r="C12" s="28" t="inlineStr">
        <is>
          <t>매니저 모델링 캠페인 30일</t>
        </is>
      </c>
      <c r="D12" s="23" t="inlineStr">
        <is>
          <t>임원·팀장 100명에게 AI 직접 시연 미션. 주간 시연 영상 1개 제출 의무화. 가장 강력한 단일 레버.</t>
        </is>
      </c>
    </row>
    <row r="13" ht="48" customHeight="1">
      <c r="A13" s="22" t="inlineStr">
        <is>
          <t>Unclaimed Capacity</t>
        </is>
      </c>
      <c r="B13" s="21" t="n">
        <v>2</v>
      </c>
      <c r="C13" s="28" t="inlineStr">
        <is>
          <t>라이선스 활성화율 60% 목표</t>
        </is>
      </c>
      <c r="D13" s="23" t="inlineStr">
        <is>
          <t>현재 활성화율 측정 → 미사용자 인터뷰 → 부서장 KPI 반영. 30%→60% 90일 안에.</t>
        </is>
      </c>
    </row>
    <row r="14" ht="48" customHeight="1">
      <c r="A14" s="22" t="inlineStr">
        <is>
          <t>Unclaimed Capacity</t>
        </is>
      </c>
      <c r="B14" s="21" t="n">
        <v>3</v>
      </c>
      <c r="C14" s="28" t="inlineStr">
        <is>
          <t>부서별 챔피언 1명 지정</t>
        </is>
      </c>
      <c r="D14" s="23" t="inlineStr">
        <is>
          <t>AI 잘 쓰는 사람을 부서마다 1명 공식 임명. 주 1회 30분 사내 데모 의무화. 챔피언↔임원 직통.</t>
        </is>
      </c>
    </row>
    <row r="15" ht="48" customHeight="1">
      <c r="A15" s="22" t="inlineStr">
        <is>
          <t>Unclaimed Capacity</t>
        </is>
      </c>
      <c r="B15" s="21" t="n">
        <v>4</v>
      </c>
      <c r="C15" s="28" t="inlineStr">
        <is>
          <t>퀵윈 워크샵 시리즈</t>
        </is>
      </c>
      <c r="D15" s="23" t="inlineStr">
        <is>
          <t>부서별 4시간 워크샵 — 여러분 일을 AI로 30% 줄이는 법. 워크샵 직후 1주일 내 활용 약속.</t>
        </is>
      </c>
    </row>
    <row r="16" ht="48" customHeight="1">
      <c r="A16" s="22" t="inlineStr">
        <is>
          <t>Unclaimed Capacity</t>
        </is>
      </c>
      <c r="B16" s="21" t="n">
        <v>5</v>
      </c>
      <c r="C16" s="28" t="inlineStr">
        <is>
          <t>Top-down 의무 사용 사례</t>
        </is>
      </c>
      <c r="D16" s="23" t="inlineStr">
        <is>
          <t>임원 회의 자료 준비를 AI로 의무화 — 위에서부터 안 쓰면 아래도 안 씁니다.</t>
        </is>
      </c>
    </row>
    <row r="17" ht="48" customHeight="1">
      <c r="A17" s="22" t="inlineStr">
        <is>
          <t>Stalled</t>
        </is>
      </c>
      <c r="B17" s="21" t="n">
        <v>1</v>
      </c>
      <c r="C17" s="28" t="inlineStr">
        <is>
          <t>C-레벨 외부 충격 워크샵</t>
        </is>
      </c>
      <c r="D17" s="23" t="inlineStr">
        <is>
          <t>3시간, 임원 전원 참석, ITCL이 경쟁사·해외 사례·통계로 충격 전달. 의사결정 끌어내지 못하면 다음 단계 없음.</t>
        </is>
      </c>
    </row>
    <row r="18" ht="48" customHeight="1">
      <c r="A18" s="22" t="inlineStr">
        <is>
          <t>Stalled</t>
        </is>
      </c>
      <c r="B18" s="21" t="n">
        <v>2</v>
      </c>
      <c r="C18" s="28" t="inlineStr">
        <is>
          <t>AI 의제 임원회의 의무화</t>
        </is>
      </c>
      <c r="D18" s="23" t="inlineStr">
        <is>
          <t>매주 임원회의 첫 30분을 AI 의제로 고정. 의제 없으면 회의 못 시작 — 절박감을 구조에 박아넣기.</t>
        </is>
      </c>
    </row>
    <row r="19" ht="48" customHeight="1">
      <c r="A19" s="22" t="inlineStr">
        <is>
          <t>Stalled</t>
        </is>
      </c>
      <c r="B19" s="21" t="n">
        <v>3</v>
      </c>
      <c r="C19" s="28" t="inlineStr">
        <is>
          <t>파일럿 1개 + 외부 파트너</t>
        </is>
      </c>
      <c r="D19" s="23" t="inlineStr">
        <is>
          <t>내부 역량으로 안 됩니다 — 외부 컨설팅 + 1개 부서 파일럿으로 작은 성공 만들기.</t>
        </is>
      </c>
    </row>
    <row r="20" ht="48" customHeight="1">
      <c r="A20" s="22" t="inlineStr">
        <is>
          <t>Stalled</t>
        </is>
      </c>
      <c r="B20" s="21" t="n">
        <v>4</v>
      </c>
      <c r="C20" s="28" t="inlineStr">
        <is>
          <t>AI KPI 신설</t>
        </is>
      </c>
      <c r="D20" s="23" t="inlineStr">
        <is>
          <t>전사 KPI 1개 추가: 부서별 AI 활용 직원 비중 30% 이상. 측정 안 하면 안 움직입니다.</t>
        </is>
      </c>
    </row>
    <row r="21" ht="48" customHeight="1">
      <c r="A21" s="22" t="inlineStr">
        <is>
          <t>Stalled</t>
        </is>
      </c>
      <c r="B21" s="21" t="n">
        <v>5</v>
      </c>
      <c r="C21" s="28" t="inlineStr">
        <is>
          <t>임원 1대1 코칭</t>
        </is>
      </c>
      <c r="D21" s="23" t="inlineStr">
        <is>
          <t>각 임원에게 AI 코치 매칭 — 본인이 못 쓰면서 팀에 시킬 수 없습니다. 시작은 임원부터.</t>
        </is>
      </c>
    </row>
    <row r="22" ht="48" customHeight="1">
      <c r="A22" s="22" t="inlineStr">
        <is>
          <t>Emergent</t>
        </is>
      </c>
      <c r="B22" s="21" t="n">
        <v>1</v>
      </c>
      <c r="C22" s="28" t="inlineStr">
        <is>
          <t>워크플로우 1개 끝까지 재설계</t>
        </is>
      </c>
      <c r="D22" s="23" t="inlineStr">
        <is>
          <t>50개 파일럿 NO, 1개 완성 YES. CS·재무 결산·영업 보고 중 1개 골라 90일 안에 Operator 단계까지.</t>
        </is>
      </c>
    </row>
    <row r="23" ht="48" customHeight="1">
      <c r="A23" s="22" t="inlineStr">
        <is>
          <t>Emergent</t>
        </is>
      </c>
      <c r="B23" s="21" t="n">
        <v>2</v>
      </c>
      <c r="C23" s="28" t="inlineStr">
        <is>
          <t>A/T/O 매핑 워크샵 (전사 1일)</t>
        </is>
      </c>
      <c r="D23" s="23" t="inlineStr">
        <is>
          <t>전 부서의 주요 워크플로우를 Assistant/Teammate/Operator로 매핑 — 이게 곧 AI 전략.</t>
        </is>
      </c>
    </row>
    <row r="24" ht="48" customHeight="1">
      <c r="A24" s="22" t="inlineStr">
        <is>
          <t>Emergent</t>
        </is>
      </c>
      <c r="B24" s="21" t="n">
        <v>3</v>
      </c>
      <c r="C24" s="28" t="inlineStr">
        <is>
          <t>Agent Boss 시범 그룹 30명</t>
        </is>
      </c>
      <c r="D24" s="23" t="inlineStr">
        <is>
          <t>다양한 직급·직무에서 30명 선발 → 12주 코칭 → 사내 사례 발표회. Frontier Professional 16%→30%.</t>
        </is>
      </c>
    </row>
    <row r="25" ht="48" customHeight="1">
      <c r="A25" s="22" t="inlineStr">
        <is>
          <t>Emergent</t>
        </is>
      </c>
      <c r="B25" s="21" t="n">
        <v>4</v>
      </c>
      <c r="C25" s="28" t="inlineStr">
        <is>
          <t>30일 학습 루프 정착</t>
        </is>
      </c>
      <c r="D25" s="23" t="inlineStr">
        <is>
          <t>부서별 월간 30분 회의로 이번달 AI 활용/실패/개선 리뷰. 한국식 월간보고와 결합.</t>
        </is>
      </c>
    </row>
    <row r="26" ht="48" customHeight="1">
      <c r="A26" s="22" t="inlineStr">
        <is>
          <t>Emergent</t>
        </is>
      </c>
      <c r="B26" s="21" t="n">
        <v>5</v>
      </c>
      <c r="C26" s="28" t="inlineStr">
        <is>
          <t>매니저 모델링 의무화</t>
        </is>
      </c>
      <c r="D26" s="23" t="inlineStr">
        <is>
          <t>팀장 이상 매주 1회 AI 활용 사례 팀에 공유. KPI로 측정. 매니저 모델링 효과를 우리 조직으로.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2410C"/>
    <outlinePr summaryBelow="1" summaryRight="1"/>
    <pageSetUpPr/>
  </sheetPr>
  <dimension ref="A1:K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4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22" customWidth="1" min="11" max="11"/>
  </cols>
  <sheetData>
    <row r="1">
      <c r="A1" s="26" t="inlineStr">
        <is>
          <t>부서별 5세그먼트 매핑 (Department Heatmap)</t>
        </is>
      </c>
    </row>
    <row r="2">
      <c r="A2" s="33" t="inlineStr">
        <is>
          <t>각 부서별로 7차원 평균을 입력하면 자동으로 세그먼트 분류 + 색상 표시됩니다.</t>
        </is>
      </c>
    </row>
    <row r="3"/>
    <row r="4">
      <c r="A4" s="11" t="inlineStr">
        <is>
          <t>부서</t>
        </is>
      </c>
      <c r="B4" s="11" t="inlineStr">
        <is>
          <t>전략</t>
        </is>
      </c>
      <c r="C4" s="11" t="inlineStr">
        <is>
          <t>인프라</t>
        </is>
      </c>
      <c r="D4" s="11" t="inlineStr">
        <is>
          <t>거버넌스</t>
        </is>
      </c>
      <c r="E4" s="11" t="inlineStr">
        <is>
          <t>워크플로우</t>
        </is>
      </c>
      <c r="F4" s="11" t="inlineStr">
        <is>
          <t>매니저</t>
        </is>
      </c>
      <c r="G4" s="11" t="inlineStr">
        <is>
          <t>인재</t>
        </is>
      </c>
      <c r="H4" s="11" t="inlineStr">
        <is>
          <t>학습</t>
        </is>
      </c>
      <c r="I4" s="11" t="inlineStr">
        <is>
          <t>조직 축</t>
        </is>
      </c>
      <c r="J4" s="11" t="inlineStr">
        <is>
          <t>개인 축</t>
        </is>
      </c>
      <c r="K4" s="11" t="inlineStr">
        <is>
          <t>세그먼트</t>
        </is>
      </c>
    </row>
    <row r="5">
      <c r="A5" s="4" t="inlineStr">
        <is>
          <t>영업</t>
        </is>
      </c>
      <c r="B5" s="52" t="n"/>
      <c r="C5" s="52" t="n"/>
      <c r="D5" s="52" t="n"/>
      <c r="E5" s="52" t="n"/>
      <c r="F5" s="52" t="n"/>
      <c r="G5" s="52" t="n"/>
      <c r="H5" s="52" t="n"/>
      <c r="I5" s="53">
        <f>IF(COUNTBLANK(B5:E5)=4,"",AVERAGE(B5:E5))</f>
        <v/>
      </c>
      <c r="J5" s="53">
        <f>IF(COUNTBLANK(F5:H5)=3,"",AVERAGE(F5:H5))</f>
        <v/>
      </c>
      <c r="K5" s="11">
        <f>IF(OR(I5="",J5=""),"",IF(AND(J5&gt;=3.6,I5&gt;=3.6),"Frontier",IF(AND(J5&gt;=3.6,I5&lt;2.6),"Blocked Agency",IF(AND(J5&lt;2.6,I5&gt;=3.6),"Unclaimed Capacity",IF(AND(J5&lt;2.6,I5&lt;2.6),"Stalled","Emergent")))))</f>
        <v/>
      </c>
    </row>
    <row r="6">
      <c r="A6" s="4" t="inlineStr">
        <is>
          <t>마케팅</t>
        </is>
      </c>
      <c r="B6" s="52" t="n"/>
      <c r="C6" s="52" t="n"/>
      <c r="D6" s="52" t="n"/>
      <c r="E6" s="52" t="n"/>
      <c r="F6" s="52" t="n"/>
      <c r="G6" s="52" t="n"/>
      <c r="H6" s="52" t="n"/>
      <c r="I6" s="53">
        <f>IF(COUNTBLANK(B6:E6)=4,"",AVERAGE(B6:E6))</f>
        <v/>
      </c>
      <c r="J6" s="53">
        <f>IF(COUNTBLANK(F6:H6)=3,"",AVERAGE(F6:H6))</f>
        <v/>
      </c>
      <c r="K6" s="11">
        <f>IF(OR(I6="",J6=""),"",IF(AND(J6&gt;=3.6,I6&gt;=3.6),"Frontier",IF(AND(J6&gt;=3.6,I6&lt;2.6),"Blocked Agency",IF(AND(J6&lt;2.6,I6&gt;=3.6),"Unclaimed Capacity",IF(AND(J6&lt;2.6,I6&lt;2.6),"Stalled","Emergent")))))</f>
        <v/>
      </c>
    </row>
    <row r="7">
      <c r="A7" s="4" t="inlineStr">
        <is>
          <t>운영</t>
        </is>
      </c>
      <c r="B7" s="52" t="n"/>
      <c r="C7" s="52" t="n"/>
      <c r="D7" s="52" t="n"/>
      <c r="E7" s="52" t="n"/>
      <c r="F7" s="52" t="n"/>
      <c r="G7" s="52" t="n"/>
      <c r="H7" s="52" t="n"/>
      <c r="I7" s="53">
        <f>IF(COUNTBLANK(B7:E7)=4,"",AVERAGE(B7:E7))</f>
        <v/>
      </c>
      <c r="J7" s="53">
        <f>IF(COUNTBLANK(F7:H7)=3,"",AVERAGE(F7:H7))</f>
        <v/>
      </c>
      <c r="K7" s="11">
        <f>IF(OR(I7="",J7=""),"",IF(AND(J7&gt;=3.6,I7&gt;=3.6),"Frontier",IF(AND(J7&gt;=3.6,I7&lt;2.6),"Blocked Agency",IF(AND(J7&lt;2.6,I7&gt;=3.6),"Unclaimed Capacity",IF(AND(J7&lt;2.6,I7&lt;2.6),"Stalled","Emergent")))))</f>
        <v/>
      </c>
    </row>
    <row r="8">
      <c r="A8" s="4" t="inlineStr">
        <is>
          <t>R&amp;D</t>
        </is>
      </c>
      <c r="B8" s="52" t="n"/>
      <c r="C8" s="52" t="n"/>
      <c r="D8" s="52" t="n"/>
      <c r="E8" s="52" t="n"/>
      <c r="F8" s="52" t="n"/>
      <c r="G8" s="52" t="n"/>
      <c r="H8" s="52" t="n"/>
      <c r="I8" s="53">
        <f>IF(COUNTBLANK(B8:E8)=4,"",AVERAGE(B8:E8))</f>
        <v/>
      </c>
      <c r="J8" s="53">
        <f>IF(COUNTBLANK(F8:H8)=3,"",AVERAGE(F8:H8))</f>
        <v/>
      </c>
      <c r="K8" s="11">
        <f>IF(OR(I8="",J8=""),"",IF(AND(J8&gt;=3.6,I8&gt;=3.6),"Frontier",IF(AND(J8&gt;=3.6,I8&lt;2.6),"Blocked Agency",IF(AND(J8&lt;2.6,I8&gt;=3.6),"Unclaimed Capacity",IF(AND(J8&lt;2.6,I8&lt;2.6),"Stalled","Emergent")))))</f>
        <v/>
      </c>
    </row>
    <row r="9">
      <c r="A9" s="4" t="inlineStr">
        <is>
          <t>재무</t>
        </is>
      </c>
      <c r="B9" s="52" t="n"/>
      <c r="C9" s="52" t="n"/>
      <c r="D9" s="52" t="n"/>
      <c r="E9" s="52" t="n"/>
      <c r="F9" s="52" t="n"/>
      <c r="G9" s="52" t="n"/>
      <c r="H9" s="52" t="n"/>
      <c r="I9" s="53">
        <f>IF(COUNTBLANK(B9:E9)=4,"",AVERAGE(B9:E9))</f>
        <v/>
      </c>
      <c r="J9" s="53">
        <f>IF(COUNTBLANK(F9:H9)=3,"",AVERAGE(F9:H9))</f>
        <v/>
      </c>
      <c r="K9" s="11">
        <f>IF(OR(I9="",J9=""),"",IF(AND(J9&gt;=3.6,I9&gt;=3.6),"Frontier",IF(AND(J9&gt;=3.6,I9&lt;2.6),"Blocked Agency",IF(AND(J9&lt;2.6,I9&gt;=3.6),"Unclaimed Capacity",IF(AND(J9&lt;2.6,I9&lt;2.6),"Stalled","Emergent")))))</f>
        <v/>
      </c>
    </row>
    <row r="10">
      <c r="A10" s="4" t="inlineStr">
        <is>
          <t>인사</t>
        </is>
      </c>
      <c r="B10" s="52" t="n"/>
      <c r="C10" s="52" t="n"/>
      <c r="D10" s="52" t="n"/>
      <c r="E10" s="52" t="n"/>
      <c r="F10" s="52" t="n"/>
      <c r="G10" s="52" t="n"/>
      <c r="H10" s="52" t="n"/>
      <c r="I10" s="53">
        <f>IF(COUNTBLANK(B10:E10)=4,"",AVERAGE(B10:E10))</f>
        <v/>
      </c>
      <c r="J10" s="53">
        <f>IF(COUNTBLANK(F10:H10)=3,"",AVERAGE(F10:H10))</f>
        <v/>
      </c>
      <c r="K10" s="11">
        <f>IF(OR(I10="",J10=""),"",IF(AND(J10&gt;=3.6,I10&gt;=3.6),"Frontier",IF(AND(J10&gt;=3.6,I10&lt;2.6),"Blocked Agency",IF(AND(J10&lt;2.6,I10&gt;=3.6),"Unclaimed Capacity",IF(AND(J10&lt;2.6,I10&lt;2.6),"Stalled","Emergent")))))</f>
        <v/>
      </c>
    </row>
    <row r="11">
      <c r="A11" s="4" t="inlineStr">
        <is>
          <t>IT</t>
        </is>
      </c>
      <c r="B11" s="52" t="n"/>
      <c r="C11" s="52" t="n"/>
      <c r="D11" s="52" t="n"/>
      <c r="E11" s="52" t="n"/>
      <c r="F11" s="52" t="n"/>
      <c r="G11" s="52" t="n"/>
      <c r="H11" s="52" t="n"/>
      <c r="I11" s="53">
        <f>IF(COUNTBLANK(B11:E11)=4,"",AVERAGE(B11:E11))</f>
        <v/>
      </c>
      <c r="J11" s="53">
        <f>IF(COUNTBLANK(F11:H11)=3,"",AVERAGE(F11:H11))</f>
        <v/>
      </c>
      <c r="K11" s="11">
        <f>IF(OR(I11="",J11=""),"",IF(AND(J11&gt;=3.6,I11&gt;=3.6),"Frontier",IF(AND(J11&gt;=3.6,I11&lt;2.6),"Blocked Agency",IF(AND(J11&lt;2.6,I11&gt;=3.6),"Unclaimed Capacity",IF(AND(J11&lt;2.6,I11&lt;2.6),"Stalled","Emergent")))))</f>
        <v/>
      </c>
    </row>
    <row r="12">
      <c r="A12" s="4" t="inlineStr">
        <is>
          <t>CS</t>
        </is>
      </c>
      <c r="B12" s="52" t="n"/>
      <c r="C12" s="52" t="n"/>
      <c r="D12" s="52" t="n"/>
      <c r="E12" s="52" t="n"/>
      <c r="F12" s="52" t="n"/>
      <c r="G12" s="52" t="n"/>
      <c r="H12" s="52" t="n"/>
      <c r="I12" s="53">
        <f>IF(COUNTBLANK(B12:E12)=4,"",AVERAGE(B12:E12))</f>
        <v/>
      </c>
      <c r="J12" s="53">
        <f>IF(COUNTBLANK(F12:H12)=3,"",AVERAGE(F12:H12))</f>
        <v/>
      </c>
      <c r="K12" s="11">
        <f>IF(OR(I12="",J12=""),"",IF(AND(J12&gt;=3.6,I12&gt;=3.6),"Frontier",IF(AND(J12&gt;=3.6,I12&lt;2.6),"Blocked Agency",IF(AND(J12&lt;2.6,I12&gt;=3.6),"Unclaimed Capacity",IF(AND(J12&lt;2.6,I12&lt;2.6),"Stalled","Emergent")))))</f>
        <v/>
      </c>
    </row>
  </sheetData>
  <mergeCells count="2">
    <mergeCell ref="A2:K2"/>
    <mergeCell ref="A1:K1"/>
  </mergeCells>
  <conditionalFormatting sqref="B5:H12">
    <cfRule type="colorScale" priority="1">
      <colorScale>
        <cfvo type="num" val="1"/>
        <cfvo type="num" val="3"/>
        <cfvo type="num" val="5"/>
        <color rgb="00FEE2E2"/>
        <color rgb="00FEF3C7"/>
        <color rgb="00D1FAE5"/>
      </colorScale>
    </cfRule>
  </conditionalFormatting>
  <conditionalFormatting sqref="K5:K12">
    <cfRule type="expression" priority="2" dxfId="3">
      <formula>K5="Frontier"</formula>
    </cfRule>
    <cfRule type="expression" priority="3" dxfId="4">
      <formula>K5="Blocked Agency"</formula>
    </cfRule>
    <cfRule type="expression" priority="4" dxfId="5">
      <formula>K5="Unclaimed Capacity"</formula>
    </cfRule>
    <cfRule type="expression" priority="5" dxfId="6">
      <formula>K5="Stalled"</formula>
    </cfRule>
    <cfRule type="expression" priority="6" dxfId="7">
      <formula>K5="Emergent"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B91C1C"/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4" customWidth="1" min="6" max="6"/>
    <col width="18" customWidth="1" min="7" max="7"/>
    <col width="18" customWidth="1" min="8" max="8"/>
    <col width="18" customWidth="1" min="9" max="9"/>
  </cols>
  <sheetData>
    <row r="1">
      <c r="A1" s="26" t="inlineStr">
        <is>
          <t>차원별 갭 분석 (Current vs Target)</t>
        </is>
      </c>
    </row>
    <row r="2"/>
    <row r="3">
      <c r="A3" s="11" t="inlineStr">
        <is>
          <t>차원</t>
        </is>
      </c>
      <c r="B3" s="11" t="inlineStr">
        <is>
          <t>0~1점</t>
        </is>
      </c>
      <c r="C3" s="11" t="inlineStr">
        <is>
          <t>2점</t>
        </is>
      </c>
      <c r="D3" s="11" t="inlineStr">
        <is>
          <t>3점</t>
        </is>
      </c>
      <c r="E3" s="11" t="inlineStr">
        <is>
          <t>4점</t>
        </is>
      </c>
      <c r="F3" s="11" t="inlineStr">
        <is>
          <t>5점</t>
        </is>
      </c>
    </row>
    <row r="4" ht="50" customHeight="1">
      <c r="A4" s="22" t="inlineStr">
        <is>
          <t>전략 정렬</t>
        </is>
      </c>
      <c r="B4" s="54" t="inlineStr">
        <is>
          <t>임원진 의제에 AI 없음</t>
        </is>
      </c>
      <c r="C4" s="54" t="inlineStr">
        <is>
          <t>일부 부서 단위 시도</t>
        </is>
      </c>
      <c r="D4" s="55" t="inlineStr">
        <is>
          <t>전사 KPI 일부 정의</t>
        </is>
      </c>
      <c r="E4" s="56" t="inlineStr">
        <is>
          <t>임원 정렬·실행 로드맵 존재</t>
        </is>
      </c>
      <c r="F4" s="56" t="inlineStr">
        <is>
          <t>비즈니스 모델 재구성 수준 전사 정렬</t>
        </is>
      </c>
    </row>
    <row r="5" ht="50" customHeight="1">
      <c r="A5" s="22" t="inlineStr">
        <is>
          <t>인프라/도구</t>
        </is>
      </c>
      <c r="B5" s="54" t="inlineStr">
        <is>
          <t>전사 라이선스·데이터 통합 부재</t>
        </is>
      </c>
      <c r="C5" s="54" t="inlineStr">
        <is>
          <t>일부 부서 라이선스, 사일로 잔존</t>
        </is>
      </c>
      <c r="D5" s="55" t="inlineStr">
        <is>
          <t>전사 라이선스, 데이터 일부 연결</t>
        </is>
      </c>
      <c r="E5" s="56" t="inlineStr">
        <is>
          <t>에이전트 ID·접근 통제 도입</t>
        </is>
      </c>
      <c r="F5" s="56" t="inlineStr">
        <is>
          <t>데이터·ID·게이트웨이 풀스택 운영</t>
        </is>
      </c>
    </row>
    <row r="6" ht="50" customHeight="1">
      <c r="A6" s="22" t="inlineStr">
        <is>
          <t>거버넌스/보안</t>
        </is>
      </c>
      <c r="B6" s="54" t="inlineStr">
        <is>
          <t>가이드라인 없음/PDF뿐</t>
        </is>
      </c>
      <c r="C6" s="54" t="inlineStr">
        <is>
          <t>가이드라인 존재, 미작동</t>
        </is>
      </c>
      <c r="D6" s="55" t="inlineStr">
        <is>
          <t>검수 절차 부분 작동</t>
        </is>
      </c>
      <c r="E6" s="56" t="inlineStr">
        <is>
          <t>책임 소재·에스컬레이션 정의</t>
        </is>
      </c>
      <c r="F6" s="56" t="inlineStr">
        <is>
          <t>관제형 보안·감사·리스크 모델 정착</t>
        </is>
      </c>
    </row>
    <row r="7" ht="50" customHeight="1">
      <c r="A7" s="22" t="inlineStr">
        <is>
          <t>워크플로우 재설계</t>
        </is>
      </c>
      <c r="B7" s="54" t="inlineStr">
        <is>
          <t>재설계 경험 없음, 파일럿만</t>
        </is>
      </c>
      <c r="C7" s="54" t="inlineStr">
        <is>
          <t>1~2개 부서 단편 시도</t>
        </is>
      </c>
      <c r="D7" s="55" t="inlineStr">
        <is>
          <t>1개 워크플로우 끝까지 완수</t>
        </is>
      </c>
      <c r="E7" s="56" t="inlineStr">
        <is>
          <t>A/T/O 매핑 + What to stop 정착</t>
        </is>
      </c>
      <c r="F7" s="56" t="inlineStr">
        <is>
          <t>32,200h급 절감 사례 보유, 전사 확산</t>
        </is>
      </c>
    </row>
    <row r="8" ht="50" customHeight="1">
      <c r="A8" s="22" t="inlineStr">
        <is>
          <t>매니저 모델링</t>
        </is>
      </c>
      <c r="B8" s="54" t="inlineStr">
        <is>
          <t>매니저가 직접 안 씀</t>
        </is>
      </c>
      <c r="C8" s="54" t="inlineStr">
        <is>
          <t>일부 매니저 산발적 사용</t>
        </is>
      </c>
      <c r="D8" s="55" t="inlineStr">
        <is>
          <t>팀 시연 시작</t>
        </is>
      </c>
      <c r="E8" s="56" t="inlineStr">
        <is>
          <t>주간 시연 의무화·심리적 안전감</t>
        </is>
      </c>
      <c r="F8" s="56" t="inlineStr">
        <is>
          <t>매니저 KPI에 모델링 효과 측정</t>
        </is>
      </c>
    </row>
    <row r="9" ht="50" customHeight="1">
      <c r="A9" s="22" t="inlineStr">
        <is>
          <t>인재/스킬</t>
        </is>
      </c>
      <c r="B9" s="54" t="inlineStr">
        <is>
          <t>AI 활용 평가 없음</t>
        </is>
      </c>
      <c r="C9" s="54" t="inlineStr">
        <is>
          <t>채용 시 일부 고려</t>
        </is>
      </c>
      <c r="D9" s="55" t="inlineStr">
        <is>
          <t>사고 파트너로 사용하는 직원 다수</t>
        </is>
      </c>
      <c r="E9" s="56" t="inlineStr">
        <is>
          <t>AI 특화 직무 채용 진행 중</t>
        </is>
      </c>
      <c r="F9" s="56" t="inlineStr">
        <is>
          <t>Frontier Professional 30%+ 보유</t>
        </is>
      </c>
    </row>
    <row r="10" ht="50" customHeight="1">
      <c r="A10" s="22" t="inlineStr">
        <is>
          <t>학습 시스템</t>
        </is>
      </c>
      <c r="B10" s="54" t="inlineStr">
        <is>
          <t>학습 루프 없음</t>
        </is>
      </c>
      <c r="C10" s="54" t="inlineStr">
        <is>
          <t>단발성 교육</t>
        </is>
      </c>
      <c r="D10" s="55" t="inlineStr">
        <is>
          <t>30일 루프 일부 운영</t>
        </is>
      </c>
      <c r="E10" s="56" t="inlineStr">
        <is>
          <t>ROI/실패 정기 측정·공유</t>
        </is>
      </c>
      <c r="F10" s="56" t="inlineStr">
        <is>
          <t>재설계 보상·인사평가 30%+ 가중</t>
        </is>
      </c>
    </row>
    <row r="11"/>
    <row r="12"/>
    <row r="13">
      <c r="A13" s="3" t="inlineStr">
        <is>
          <t>현재 vs 목표 (Current vs Target Gap)</t>
        </is>
      </c>
    </row>
    <row r="14">
      <c r="A14" s="11" t="inlineStr">
        <is>
          <t>차원</t>
        </is>
      </c>
      <c r="B14" s="11" t="inlineStr">
        <is>
          <t>현재 점수</t>
        </is>
      </c>
      <c r="C14" s="11" t="inlineStr">
        <is>
          <t>목표 점수</t>
        </is>
      </c>
      <c r="D14" s="11" t="inlineStr">
        <is>
          <t>갭 (Target-Current)</t>
        </is>
      </c>
      <c r="E14" s="11" t="inlineStr">
        <is>
          <t>우선순위</t>
        </is>
      </c>
      <c r="F14" s="11" t="inlineStr">
        <is>
          <t>비고</t>
        </is>
      </c>
    </row>
    <row r="15">
      <c r="A15" s="22" t="inlineStr">
        <is>
          <t>전략 정렬</t>
        </is>
      </c>
      <c r="B15" s="48">
        <f>점수계산!D4</f>
        <v/>
      </c>
      <c r="C15" s="57" t="n">
        <v>4</v>
      </c>
      <c r="D15" s="58">
        <f>C15-B15</f>
        <v/>
      </c>
      <c r="E15" s="40">
        <f>RANK(D15,$D$15:$D$21)</f>
        <v/>
      </c>
      <c r="F15" s="23" t="inlineStr"/>
    </row>
    <row r="16">
      <c r="A16" s="22" t="inlineStr">
        <is>
          <t>인프라/도구</t>
        </is>
      </c>
      <c r="B16" s="48">
        <f>점수계산!D5</f>
        <v/>
      </c>
      <c r="C16" s="57" t="n">
        <v>4</v>
      </c>
      <c r="D16" s="58">
        <f>C16-B16</f>
        <v/>
      </c>
      <c r="E16" s="40">
        <f>RANK(D16,$D$15:$D$21)</f>
        <v/>
      </c>
      <c r="F16" s="23" t="inlineStr"/>
    </row>
    <row r="17">
      <c r="A17" s="22" t="inlineStr">
        <is>
          <t>거버넌스/보안</t>
        </is>
      </c>
      <c r="B17" s="48">
        <f>점수계산!D6</f>
        <v/>
      </c>
      <c r="C17" s="57" t="n">
        <v>4</v>
      </c>
      <c r="D17" s="58">
        <f>C17-B17</f>
        <v/>
      </c>
      <c r="E17" s="40">
        <f>RANK(D17,$D$15:$D$21)</f>
        <v/>
      </c>
      <c r="F17" s="23" t="inlineStr"/>
    </row>
    <row r="18">
      <c r="A18" s="22" t="inlineStr">
        <is>
          <t>워크플로우 재설계</t>
        </is>
      </c>
      <c r="B18" s="48">
        <f>점수계산!D7</f>
        <v/>
      </c>
      <c r="C18" s="57" t="n">
        <v>4</v>
      </c>
      <c r="D18" s="58">
        <f>C18-B18</f>
        <v/>
      </c>
      <c r="E18" s="40">
        <f>RANK(D18,$D$15:$D$21)</f>
        <v/>
      </c>
      <c r="F18" s="23" t="inlineStr"/>
    </row>
    <row r="19">
      <c r="A19" s="22" t="inlineStr">
        <is>
          <t>매니저 모델링</t>
        </is>
      </c>
      <c r="B19" s="48">
        <f>점수계산!D8</f>
        <v/>
      </c>
      <c r="C19" s="57" t="n">
        <v>4</v>
      </c>
      <c r="D19" s="58">
        <f>C19-B19</f>
        <v/>
      </c>
      <c r="E19" s="40">
        <f>RANK(D19,$D$15:$D$21)</f>
        <v/>
      </c>
      <c r="F19" s="23" t="inlineStr"/>
    </row>
    <row r="20">
      <c r="A20" s="22" t="inlineStr">
        <is>
          <t>인재/스킬</t>
        </is>
      </c>
      <c r="B20" s="48">
        <f>점수계산!D9</f>
        <v/>
      </c>
      <c r="C20" s="57" t="n">
        <v>4</v>
      </c>
      <c r="D20" s="58">
        <f>C20-B20</f>
        <v/>
      </c>
      <c r="E20" s="40">
        <f>RANK(D20,$D$15:$D$21)</f>
        <v/>
      </c>
      <c r="F20" s="23" t="inlineStr"/>
    </row>
    <row r="21">
      <c r="A21" s="22" t="inlineStr">
        <is>
          <t>학습 시스템</t>
        </is>
      </c>
      <c r="B21" s="48">
        <f>점수계산!D10</f>
        <v/>
      </c>
      <c r="C21" s="57" t="n">
        <v>4</v>
      </c>
      <c r="D21" s="58">
        <f>C21-B21</f>
        <v/>
      </c>
      <c r="E21" s="40">
        <f>RANK(D21,$D$15:$D$21)</f>
        <v/>
      </c>
      <c r="F21" s="23" t="inlineStr"/>
    </row>
    <row r="22"/>
    <row r="23">
      <c r="A23" s="3" t="inlineStr">
        <is>
          <t>Top 5 갭 (Pareto)</t>
        </is>
      </c>
    </row>
    <row r="24">
      <c r="A24" s="11" t="inlineStr">
        <is>
          <t>Rank</t>
        </is>
      </c>
      <c r="B24" s="11" t="inlineStr">
        <is>
          <t>차원</t>
        </is>
      </c>
      <c r="C24" s="11" t="inlineStr">
        <is>
          <t>갭</t>
        </is>
      </c>
    </row>
    <row r="25">
      <c r="A25" s="21" t="n">
        <v>1</v>
      </c>
      <c r="B25" s="22">
        <f>INDEX($A$15:$A$21,MATCH(LARGE($D$15:$D$21,1),$D$15:$D$21,0))</f>
        <v/>
      </c>
      <c r="C25" s="48">
        <f>LARGE($D$15:$D$21,1)</f>
        <v/>
      </c>
    </row>
    <row r="26">
      <c r="A26" s="21" t="n">
        <v>2</v>
      </c>
      <c r="B26" s="22">
        <f>INDEX($A$15:$A$21,MATCH(LARGE($D$15:$D$21,2),$D$15:$D$21,0))</f>
        <v/>
      </c>
      <c r="C26" s="48">
        <f>LARGE($D$15:$D$21,2)</f>
        <v/>
      </c>
    </row>
    <row r="27">
      <c r="A27" s="21" t="n">
        <v>3</v>
      </c>
      <c r="B27" s="22">
        <f>INDEX($A$15:$A$21,MATCH(LARGE($D$15:$D$21,3),$D$15:$D$21,0))</f>
        <v/>
      </c>
      <c r="C27" s="48">
        <f>LARGE($D$15:$D$21,3)</f>
        <v/>
      </c>
    </row>
    <row r="28">
      <c r="A28" s="21" t="n">
        <v>4</v>
      </c>
      <c r="B28" s="22">
        <f>INDEX($A$15:$A$21,MATCH(LARGE($D$15:$D$21,4),$D$15:$D$21,0))</f>
        <v/>
      </c>
      <c r="C28" s="48">
        <f>LARGE($D$15:$D$21,4)</f>
        <v/>
      </c>
    </row>
    <row r="29">
      <c r="A29" s="21" t="n">
        <v>5</v>
      </c>
      <c r="B29" s="22">
        <f>INDEX($A$15:$A$21,MATCH(LARGE($D$15:$D$21,5),$D$15:$D$21,0))</f>
        <v/>
      </c>
      <c r="C29" s="48">
        <f>LARGE($D$15:$D$21,5)</f>
        <v/>
      </c>
    </row>
  </sheetData>
  <mergeCells count="3">
    <mergeCell ref="A1:I1"/>
    <mergeCell ref="A13:F13"/>
    <mergeCell ref="A23:F23"/>
  </mergeCells>
  <conditionalFormatting sqref="D15:D21">
    <cfRule type="colorScale" priority="1">
      <colorScale>
        <cfvo type="num" val="0"/>
        <cfvo type="num" val="2"/>
        <cfvo type="num" val="4"/>
        <color rgb="00D1FAE5"/>
        <color rgb="00FEF3C7"/>
        <color rgb="00FEE2E2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2026-05-09T23:55:34Z</dcterms:created>
  <dcterms:modified xmlns:dcterms="http://purl.org/dc/terms/" xmlns:xsi="http://www.w3.org/2001/XMLSchema-instance" xsi:type="dcterms:W3CDTF">2026-05-09T23:55:34Z</dcterms:modified>
</cp:coreProperties>
</file>